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ZGAKR\Desktop\"/>
    </mc:Choice>
  </mc:AlternateContent>
  <bookViews>
    <workbookView xWindow="0" yWindow="0" windowWidth="18516" windowHeight="7116"/>
  </bookViews>
  <sheets>
    <sheet name="Rekapitulace stavby" sheetId="1" r:id="rId1"/>
    <sheet name="SO 101 - Silnice II-112 -..." sheetId="2" r:id="rId2"/>
    <sheet name="SO 103 - Silnice II-112 -..." sheetId="3" r:id="rId3"/>
    <sheet name="SO 800 - Vedlejší rozpočt..." sheetId="4" r:id="rId4"/>
  </sheets>
  <definedNames>
    <definedName name="_xlnm.Print_Titles" localSheetId="0">'Rekapitulace stavby'!$85:$85</definedName>
    <definedName name="_xlnm.Print_Titles" localSheetId="1">'SO 101 - Silnice II-112 -...'!$118:$118</definedName>
    <definedName name="_xlnm.Print_Titles" localSheetId="2">'SO 103 - Silnice II-112 -...'!$116:$116</definedName>
    <definedName name="_xlnm.Print_Titles" localSheetId="3">'SO 800 - Vedlejší rozpočt...'!$114:$114</definedName>
    <definedName name="_xlnm.Print_Area" localSheetId="0">'Rekapitulace stavby'!$C$4:$AP$70,'Rekapitulace stavby'!$C$76:$AP$94</definedName>
    <definedName name="_xlnm.Print_Area" localSheetId="1">'SO 101 - Silnice II-112 -...'!$C$4:$Q$70,'SO 101 - Silnice II-112 -...'!$C$76:$Q$102,'SO 101 - Silnice II-112 -...'!$C$108:$Q$256</definedName>
    <definedName name="_xlnm.Print_Area" localSheetId="2">'SO 103 - Silnice II-112 -...'!$C$4:$Q$70,'SO 103 - Silnice II-112 -...'!$C$76:$Q$100,'SO 103 - Silnice II-112 -...'!$C$106:$Q$296</definedName>
    <definedName name="_xlnm.Print_Area" localSheetId="3">'SO 800 - Vedlejší rozpočt...'!$C$4:$Q$70,'SO 800 - Vedlejší rozpočt...'!$C$76:$Q$98,'SO 800 - Vedlejší rozpočt...'!$C$104:$Q$137</definedName>
  </definedNames>
  <calcPr calcId="162913"/>
</workbook>
</file>

<file path=xl/calcChain.xml><?xml version="1.0" encoding="utf-8"?>
<calcChain xmlns="http://schemas.openxmlformats.org/spreadsheetml/2006/main">
  <c r="AY90" i="1" l="1"/>
  <c r="AX90" i="1"/>
  <c r="BI137" i="4"/>
  <c r="BH137" i="4"/>
  <c r="BG137" i="4"/>
  <c r="BF137" i="4"/>
  <c r="AA137" i="4"/>
  <c r="Y137" i="4"/>
  <c r="W137" i="4"/>
  <c r="BK137" i="4"/>
  <c r="N137" i="4"/>
  <c r="BE137" i="4"/>
  <c r="BI136" i="4"/>
  <c r="BH136" i="4"/>
  <c r="BG136" i="4"/>
  <c r="BF136" i="4"/>
  <c r="AA136" i="4"/>
  <c r="Y136" i="4"/>
  <c r="W136" i="4"/>
  <c r="BK136" i="4"/>
  <c r="N136" i="4"/>
  <c r="BE136" i="4"/>
  <c r="BI135" i="4"/>
  <c r="BH135" i="4"/>
  <c r="BG135" i="4"/>
  <c r="BF135" i="4"/>
  <c r="AA135" i="4"/>
  <c r="Y135" i="4"/>
  <c r="W135" i="4"/>
  <c r="BK135" i="4"/>
  <c r="N135" i="4"/>
  <c r="BE135" i="4"/>
  <c r="BI134" i="4"/>
  <c r="BH134" i="4"/>
  <c r="BG134" i="4"/>
  <c r="BF134" i="4"/>
  <c r="AA134" i="4"/>
  <c r="Y134" i="4"/>
  <c r="W134" i="4"/>
  <c r="BK134" i="4"/>
  <c r="N134" i="4"/>
  <c r="BE134" i="4"/>
  <c r="BI133" i="4"/>
  <c r="BH133" i="4"/>
  <c r="BG133" i="4"/>
  <c r="BF133" i="4"/>
  <c r="AA133" i="4"/>
  <c r="AA132" i="4"/>
  <c r="Y133" i="4"/>
  <c r="Y132" i="4"/>
  <c r="W133" i="4"/>
  <c r="W132" i="4"/>
  <c r="BK133" i="4"/>
  <c r="BK132" i="4"/>
  <c r="N132" i="4" s="1"/>
  <c r="N94" i="4" s="1"/>
  <c r="N133" i="4"/>
  <c r="BE133" i="4" s="1"/>
  <c r="BI131" i="4"/>
  <c r="BH131" i="4"/>
  <c r="BG131" i="4"/>
  <c r="BF131" i="4"/>
  <c r="AA131" i="4"/>
  <c r="AA130" i="4"/>
  <c r="Y131" i="4"/>
  <c r="Y130" i="4"/>
  <c r="W131" i="4"/>
  <c r="W130" i="4"/>
  <c r="BK131" i="4"/>
  <c r="BK130" i="4"/>
  <c r="N130" i="4" s="1"/>
  <c r="N93" i="4" s="1"/>
  <c r="N131" i="4"/>
  <c r="BE131" i="4" s="1"/>
  <c r="BI129" i="4"/>
  <c r="BH129" i="4"/>
  <c r="BG129" i="4"/>
  <c r="BF129" i="4"/>
  <c r="AA129" i="4"/>
  <c r="Y129" i="4"/>
  <c r="W129" i="4"/>
  <c r="BK129" i="4"/>
  <c r="N129" i="4"/>
  <c r="BE129" i="4"/>
  <c r="BI128" i="4"/>
  <c r="BH128" i="4"/>
  <c r="BG128" i="4"/>
  <c r="BF128" i="4"/>
  <c r="AA128" i="4"/>
  <c r="AA127" i="4"/>
  <c r="Y128" i="4"/>
  <c r="Y127" i="4"/>
  <c r="W128" i="4"/>
  <c r="W127" i="4"/>
  <c r="BK128" i="4"/>
  <c r="BK127" i="4"/>
  <c r="N127" i="4" s="1"/>
  <c r="N92" i="4" s="1"/>
  <c r="N128" i="4"/>
  <c r="BE128" i="4" s="1"/>
  <c r="BI126" i="4"/>
  <c r="BH126" i="4"/>
  <c r="BG126" i="4"/>
  <c r="BF126" i="4"/>
  <c r="AA126" i="4"/>
  <c r="Y126" i="4"/>
  <c r="W126" i="4"/>
  <c r="BK126" i="4"/>
  <c r="N126" i="4"/>
  <c r="BE126" i="4"/>
  <c r="BI125" i="4"/>
  <c r="BH125" i="4"/>
  <c r="BG125" i="4"/>
  <c r="BF125" i="4"/>
  <c r="AA125" i="4"/>
  <c r="AA124" i="4"/>
  <c r="Y125" i="4"/>
  <c r="Y124" i="4"/>
  <c r="W125" i="4"/>
  <c r="W124" i="4"/>
  <c r="BK125" i="4"/>
  <c r="BK124" i="4"/>
  <c r="N124" i="4" s="1"/>
  <c r="N91" i="4" s="1"/>
  <c r="N125" i="4"/>
  <c r="BE125" i="4"/>
  <c r="BI123" i="4"/>
  <c r="BH123" i="4"/>
  <c r="BG123" i="4"/>
  <c r="BF123" i="4"/>
  <c r="AA123" i="4"/>
  <c r="Y123" i="4"/>
  <c r="W123" i="4"/>
  <c r="BK123" i="4"/>
  <c r="N123" i="4"/>
  <c r="BE123" i="4"/>
  <c r="BI122" i="4"/>
  <c r="BH122" i="4"/>
  <c r="BG122" i="4"/>
  <c r="BF122" i="4"/>
  <c r="AA122" i="4"/>
  <c r="Y122" i="4"/>
  <c r="W122" i="4"/>
  <c r="BK122" i="4"/>
  <c r="N122" i="4"/>
  <c r="BE122" i="4"/>
  <c r="BI121" i="4"/>
  <c r="BH121" i="4"/>
  <c r="BG121" i="4"/>
  <c r="BF121" i="4"/>
  <c r="AA121" i="4"/>
  <c r="Y121" i="4"/>
  <c r="W121" i="4"/>
  <c r="BK121" i="4"/>
  <c r="N121" i="4"/>
  <c r="BE121" i="4"/>
  <c r="BI120" i="4"/>
  <c r="BH120" i="4"/>
  <c r="BG120" i="4"/>
  <c r="BF120" i="4"/>
  <c r="AA120" i="4"/>
  <c r="Y120" i="4"/>
  <c r="W120" i="4"/>
  <c r="BK120" i="4"/>
  <c r="N120" i="4"/>
  <c r="BE120" i="4"/>
  <c r="BI119" i="4"/>
  <c r="BH119" i="4"/>
  <c r="BG119" i="4"/>
  <c r="BF119" i="4"/>
  <c r="AA119" i="4"/>
  <c r="Y119" i="4"/>
  <c r="W119" i="4"/>
  <c r="BK119" i="4"/>
  <c r="N119" i="4"/>
  <c r="BE119" i="4"/>
  <c r="BI118" i="4"/>
  <c r="H36" i="4"/>
  <c r="BD90" i="1" s="1"/>
  <c r="BH118" i="4"/>
  <c r="H35" i="4" s="1"/>
  <c r="BC90" i="1" s="1"/>
  <c r="BG118" i="4"/>
  <c r="H34" i="4"/>
  <c r="BB90" i="1" s="1"/>
  <c r="BF118" i="4"/>
  <c r="M33" i="4" s="1"/>
  <c r="AW90" i="1" s="1"/>
  <c r="AA118" i="4"/>
  <c r="AA117" i="4"/>
  <c r="AA116" i="4" s="1"/>
  <c r="AA115" i="4" s="1"/>
  <c r="Y118" i="4"/>
  <c r="Y117" i="4"/>
  <c r="Y116" i="4" s="1"/>
  <c r="Y115" i="4" s="1"/>
  <c r="W118" i="4"/>
  <c r="W117" i="4"/>
  <c r="W116" i="4" s="1"/>
  <c r="W115" i="4" s="1"/>
  <c r="AU90" i="1" s="1"/>
  <c r="BK118" i="4"/>
  <c r="BK117" i="4" s="1"/>
  <c r="N118" i="4"/>
  <c r="BE118" i="4" s="1"/>
  <c r="M112" i="4"/>
  <c r="M111" i="4"/>
  <c r="F111" i="4"/>
  <c r="F109" i="4"/>
  <c r="F107" i="4"/>
  <c r="M28" i="4"/>
  <c r="AS90" i="1" s="1"/>
  <c r="M84" i="4"/>
  <c r="M83" i="4"/>
  <c r="F83" i="4"/>
  <c r="F81" i="4"/>
  <c r="F79" i="4"/>
  <c r="O15" i="4"/>
  <c r="E15" i="4"/>
  <c r="F112" i="4" s="1"/>
  <c r="F84" i="4"/>
  <c r="O14" i="4"/>
  <c r="O9" i="4"/>
  <c r="M109" i="4" s="1"/>
  <c r="M81" i="4"/>
  <c r="F6" i="4"/>
  <c r="F106" i="4"/>
  <c r="F78" i="4"/>
  <c r="AY89" i="1"/>
  <c r="AX89" i="1"/>
  <c r="BI296" i="3"/>
  <c r="BH296" i="3"/>
  <c r="BG296" i="3"/>
  <c r="BF296" i="3"/>
  <c r="AA296" i="3"/>
  <c r="AA295" i="3" s="1"/>
  <c r="Y296" i="3"/>
  <c r="Y295" i="3" s="1"/>
  <c r="W296" i="3"/>
  <c r="W295" i="3" s="1"/>
  <c r="BK296" i="3"/>
  <c r="BK295" i="3" s="1"/>
  <c r="N295" i="3" s="1"/>
  <c r="N96" i="3" s="1"/>
  <c r="N296" i="3"/>
  <c r="BE296" i="3"/>
  <c r="BI290" i="3"/>
  <c r="BH290" i="3"/>
  <c r="BG290" i="3"/>
  <c r="BF290" i="3"/>
  <c r="AA290" i="3"/>
  <c r="Y290" i="3"/>
  <c r="W290" i="3"/>
  <c r="BK290" i="3"/>
  <c r="N290" i="3"/>
  <c r="BE290" i="3" s="1"/>
  <c r="BI287" i="3"/>
  <c r="BH287" i="3"/>
  <c r="BG287" i="3"/>
  <c r="BF287" i="3"/>
  <c r="AA287" i="3"/>
  <c r="Y287" i="3"/>
  <c r="W287" i="3"/>
  <c r="BK287" i="3"/>
  <c r="N287" i="3"/>
  <c r="BE287" i="3"/>
  <c r="BI286" i="3"/>
  <c r="BH286" i="3"/>
  <c r="BG286" i="3"/>
  <c r="BF286" i="3"/>
  <c r="AA286" i="3"/>
  <c r="Y286" i="3"/>
  <c r="W286" i="3"/>
  <c r="BK286" i="3"/>
  <c r="N286" i="3"/>
  <c r="BE286" i="3"/>
  <c r="BI285" i="3"/>
  <c r="BH285" i="3"/>
  <c r="BG285" i="3"/>
  <c r="BF285" i="3"/>
  <c r="AA285" i="3"/>
  <c r="Y285" i="3"/>
  <c r="W285" i="3"/>
  <c r="BK285" i="3"/>
  <c r="N285" i="3"/>
  <c r="BE285" i="3"/>
  <c r="BI284" i="3"/>
  <c r="BH284" i="3"/>
  <c r="BG284" i="3"/>
  <c r="BF284" i="3"/>
  <c r="AA284" i="3"/>
  <c r="Y284" i="3"/>
  <c r="W284" i="3"/>
  <c r="BK284" i="3"/>
  <c r="N284" i="3"/>
  <c r="BE284" i="3"/>
  <c r="BI280" i="3"/>
  <c r="BH280" i="3"/>
  <c r="BG280" i="3"/>
  <c r="BF280" i="3"/>
  <c r="AA280" i="3"/>
  <c r="Y280" i="3"/>
  <c r="W280" i="3"/>
  <c r="BK280" i="3"/>
  <c r="N280" i="3"/>
  <c r="BE280" i="3"/>
  <c r="BI277" i="3"/>
  <c r="BH277" i="3"/>
  <c r="BG277" i="3"/>
  <c r="BF277" i="3"/>
  <c r="AA277" i="3"/>
  <c r="Y277" i="3"/>
  <c r="W277" i="3"/>
  <c r="BK277" i="3"/>
  <c r="N277" i="3"/>
  <c r="BE277" i="3"/>
  <c r="BI273" i="3"/>
  <c r="BH273" i="3"/>
  <c r="BG273" i="3"/>
  <c r="BF273" i="3"/>
  <c r="AA273" i="3"/>
  <c r="Y273" i="3"/>
  <c r="W273" i="3"/>
  <c r="BK273" i="3"/>
  <c r="N273" i="3"/>
  <c r="BE273" i="3"/>
  <c r="BI268" i="3"/>
  <c r="BH268" i="3"/>
  <c r="BG268" i="3"/>
  <c r="BF268" i="3"/>
  <c r="AA268" i="3"/>
  <c r="AA267" i="3"/>
  <c r="Y268" i="3"/>
  <c r="Y267" i="3"/>
  <c r="W268" i="3"/>
  <c r="W267" i="3"/>
  <c r="BK268" i="3"/>
  <c r="BK267" i="3"/>
  <c r="N267" i="3" s="1"/>
  <c r="N95" i="3" s="1"/>
  <c r="N268" i="3"/>
  <c r="BE268" i="3" s="1"/>
  <c r="BI266" i="3"/>
  <c r="BH266" i="3"/>
  <c r="BG266" i="3"/>
  <c r="BF266" i="3"/>
  <c r="AA266" i="3"/>
  <c r="Y266" i="3"/>
  <c r="W266" i="3"/>
  <c r="BK266" i="3"/>
  <c r="N266" i="3"/>
  <c r="BE266" i="3"/>
  <c r="BI265" i="3"/>
  <c r="BH265" i="3"/>
  <c r="BG265" i="3"/>
  <c r="BF265" i="3"/>
  <c r="AA265" i="3"/>
  <c r="Y265" i="3"/>
  <c r="W265" i="3"/>
  <c r="BK265" i="3"/>
  <c r="N265" i="3"/>
  <c r="BE265" i="3"/>
  <c r="BI264" i="3"/>
  <c r="BH264" i="3"/>
  <c r="BG264" i="3"/>
  <c r="BF264" i="3"/>
  <c r="AA264" i="3"/>
  <c r="Y264" i="3"/>
  <c r="W264" i="3"/>
  <c r="BK264" i="3"/>
  <c r="N264" i="3"/>
  <c r="BE264" i="3"/>
  <c r="BI263" i="3"/>
  <c r="BH263" i="3"/>
  <c r="BG263" i="3"/>
  <c r="BF263" i="3"/>
  <c r="AA263" i="3"/>
  <c r="Y263" i="3"/>
  <c r="W263" i="3"/>
  <c r="BK263" i="3"/>
  <c r="N263" i="3"/>
  <c r="BE263" i="3"/>
  <c r="BI262" i="3"/>
  <c r="BH262" i="3"/>
  <c r="BG262" i="3"/>
  <c r="BF262" i="3"/>
  <c r="AA262" i="3"/>
  <c r="Y262" i="3"/>
  <c r="W262" i="3"/>
  <c r="BK262" i="3"/>
  <c r="N262" i="3"/>
  <c r="BE262" i="3"/>
  <c r="BI261" i="3"/>
  <c r="BH261" i="3"/>
  <c r="BG261" i="3"/>
  <c r="BF261" i="3"/>
  <c r="AA261" i="3"/>
  <c r="Y261" i="3"/>
  <c r="W261" i="3"/>
  <c r="BK261" i="3"/>
  <c r="N261" i="3"/>
  <c r="BE261" i="3"/>
  <c r="BI260" i="3"/>
  <c r="BH260" i="3"/>
  <c r="BG260" i="3"/>
  <c r="BF260" i="3"/>
  <c r="AA260" i="3"/>
  <c r="Y260" i="3"/>
  <c r="W260" i="3"/>
  <c r="BK260" i="3"/>
  <c r="N260" i="3"/>
  <c r="BE260" i="3"/>
  <c r="BI259" i="3"/>
  <c r="BH259" i="3"/>
  <c r="BG259" i="3"/>
  <c r="BF259" i="3"/>
  <c r="AA259" i="3"/>
  <c r="Y259" i="3"/>
  <c r="W259" i="3"/>
  <c r="BK259" i="3"/>
  <c r="N259" i="3"/>
  <c r="BE259" i="3"/>
  <c r="BI258" i="3"/>
  <c r="BH258" i="3"/>
  <c r="BG258" i="3"/>
  <c r="BF258" i="3"/>
  <c r="AA258" i="3"/>
  <c r="Y258" i="3"/>
  <c r="W258" i="3"/>
  <c r="BK258" i="3"/>
  <c r="N258" i="3"/>
  <c r="BE258" i="3"/>
  <c r="BI257" i="3"/>
  <c r="BH257" i="3"/>
  <c r="BG257" i="3"/>
  <c r="BF257" i="3"/>
  <c r="AA257" i="3"/>
  <c r="Y257" i="3"/>
  <c r="W257" i="3"/>
  <c r="BK257" i="3"/>
  <c r="N257" i="3"/>
  <c r="BE257" i="3"/>
  <c r="BI256" i="3"/>
  <c r="BH256" i="3"/>
  <c r="BG256" i="3"/>
  <c r="BF256" i="3"/>
  <c r="AA256" i="3"/>
  <c r="Y256" i="3"/>
  <c r="W256" i="3"/>
  <c r="BK256" i="3"/>
  <c r="N256" i="3"/>
  <c r="BE256" i="3"/>
  <c r="BI255" i="3"/>
  <c r="BH255" i="3"/>
  <c r="BG255" i="3"/>
  <c r="BF255" i="3"/>
  <c r="AA255" i="3"/>
  <c r="Y255" i="3"/>
  <c r="W255" i="3"/>
  <c r="BK255" i="3"/>
  <c r="N255" i="3"/>
  <c r="BE255" i="3"/>
  <c r="BI254" i="3"/>
  <c r="BH254" i="3"/>
  <c r="BG254" i="3"/>
  <c r="BF254" i="3"/>
  <c r="AA254" i="3"/>
  <c r="Y254" i="3"/>
  <c r="W254" i="3"/>
  <c r="BK254" i="3"/>
  <c r="N254" i="3"/>
  <c r="BE254" i="3"/>
  <c r="BI253" i="3"/>
  <c r="BH253" i="3"/>
  <c r="BG253" i="3"/>
  <c r="BF253" i="3"/>
  <c r="AA253" i="3"/>
  <c r="Y253" i="3"/>
  <c r="W253" i="3"/>
  <c r="BK253" i="3"/>
  <c r="N253" i="3"/>
  <c r="BE253" i="3"/>
  <c r="BI252" i="3"/>
  <c r="BH252" i="3"/>
  <c r="BG252" i="3"/>
  <c r="BF252" i="3"/>
  <c r="AA252" i="3"/>
  <c r="Y252" i="3"/>
  <c r="W252" i="3"/>
  <c r="BK252" i="3"/>
  <c r="N252" i="3"/>
  <c r="BE252" i="3"/>
  <c r="BI251" i="3"/>
  <c r="BH251" i="3"/>
  <c r="BG251" i="3"/>
  <c r="BF251" i="3"/>
  <c r="AA251" i="3"/>
  <c r="Y251" i="3"/>
  <c r="W251" i="3"/>
  <c r="BK251" i="3"/>
  <c r="N251" i="3"/>
  <c r="BE251" i="3"/>
  <c r="BI250" i="3"/>
  <c r="BH250" i="3"/>
  <c r="BG250" i="3"/>
  <c r="BF250" i="3"/>
  <c r="AA250" i="3"/>
  <c r="Y250" i="3"/>
  <c r="W250" i="3"/>
  <c r="BK250" i="3"/>
  <c r="N250" i="3"/>
  <c r="BE250" i="3"/>
  <c r="BI249" i="3"/>
  <c r="BH249" i="3"/>
  <c r="BG249" i="3"/>
  <c r="BF249" i="3"/>
  <c r="AA249" i="3"/>
  <c r="Y249" i="3"/>
  <c r="W249" i="3"/>
  <c r="BK249" i="3"/>
  <c r="N249" i="3"/>
  <c r="BE249" i="3"/>
  <c r="BI248" i="3"/>
  <c r="BH248" i="3"/>
  <c r="BG248" i="3"/>
  <c r="BF248" i="3"/>
  <c r="AA248" i="3"/>
  <c r="Y248" i="3"/>
  <c r="W248" i="3"/>
  <c r="BK248" i="3"/>
  <c r="N248" i="3"/>
  <c r="BE248" i="3"/>
  <c r="BI247" i="3"/>
  <c r="BH247" i="3"/>
  <c r="BG247" i="3"/>
  <c r="BF247" i="3"/>
  <c r="AA247" i="3"/>
  <c r="Y247" i="3"/>
  <c r="W247" i="3"/>
  <c r="BK247" i="3"/>
  <c r="N247" i="3"/>
  <c r="BE247" i="3"/>
  <c r="BI246" i="3"/>
  <c r="BH246" i="3"/>
  <c r="BG246" i="3"/>
  <c r="BF246" i="3"/>
  <c r="AA246" i="3"/>
  <c r="Y246" i="3"/>
  <c r="W246" i="3"/>
  <c r="BK246" i="3"/>
  <c r="N246" i="3"/>
  <c r="BE246" i="3"/>
  <c r="BI245" i="3"/>
  <c r="BH245" i="3"/>
  <c r="BG245" i="3"/>
  <c r="BF245" i="3"/>
  <c r="AA245" i="3"/>
  <c r="Y245" i="3"/>
  <c r="W245" i="3"/>
  <c r="BK245" i="3"/>
  <c r="N245" i="3"/>
  <c r="BE245" i="3"/>
  <c r="BI244" i="3"/>
  <c r="BH244" i="3"/>
  <c r="BG244" i="3"/>
  <c r="BF244" i="3"/>
  <c r="AA244" i="3"/>
  <c r="Y244" i="3"/>
  <c r="W244" i="3"/>
  <c r="BK244" i="3"/>
  <c r="N244" i="3"/>
  <c r="BE244" i="3"/>
  <c r="BI243" i="3"/>
  <c r="BH243" i="3"/>
  <c r="BG243" i="3"/>
  <c r="BF243" i="3"/>
  <c r="AA243" i="3"/>
  <c r="Y243" i="3"/>
  <c r="W243" i="3"/>
  <c r="BK243" i="3"/>
  <c r="N243" i="3"/>
  <c r="BE243" i="3"/>
  <c r="BI242" i="3"/>
  <c r="BH242" i="3"/>
  <c r="BG242" i="3"/>
  <c r="BF242" i="3"/>
  <c r="AA242" i="3"/>
  <c r="Y242" i="3"/>
  <c r="W242" i="3"/>
  <c r="BK242" i="3"/>
  <c r="N242" i="3"/>
  <c r="BE242" i="3"/>
  <c r="BI241" i="3"/>
  <c r="BH241" i="3"/>
  <c r="BG241" i="3"/>
  <c r="BF241" i="3"/>
  <c r="AA241" i="3"/>
  <c r="Y241" i="3"/>
  <c r="W241" i="3"/>
  <c r="BK241" i="3"/>
  <c r="N241" i="3"/>
  <c r="BE241" i="3"/>
  <c r="BI240" i="3"/>
  <c r="BH240" i="3"/>
  <c r="BG240" i="3"/>
  <c r="BF240" i="3"/>
  <c r="AA240" i="3"/>
  <c r="Y240" i="3"/>
  <c r="W240" i="3"/>
  <c r="BK240" i="3"/>
  <c r="N240" i="3"/>
  <c r="BE240" i="3"/>
  <c r="BI239" i="3"/>
  <c r="BH239" i="3"/>
  <c r="BG239" i="3"/>
  <c r="BF239" i="3"/>
  <c r="AA239" i="3"/>
  <c r="Y239" i="3"/>
  <c r="W239" i="3"/>
  <c r="BK239" i="3"/>
  <c r="N239" i="3"/>
  <c r="BE239" i="3"/>
  <c r="BI238" i="3"/>
  <c r="BH238" i="3"/>
  <c r="BG238" i="3"/>
  <c r="BF238" i="3"/>
  <c r="AA238" i="3"/>
  <c r="AA237" i="3"/>
  <c r="Y238" i="3"/>
  <c r="Y237" i="3"/>
  <c r="W238" i="3"/>
  <c r="W237" i="3"/>
  <c r="BK238" i="3"/>
  <c r="BK237" i="3"/>
  <c r="N237" i="3" s="1"/>
  <c r="N94" i="3" s="1"/>
  <c r="N238" i="3"/>
  <c r="BE238" i="3" s="1"/>
  <c r="BI234" i="3"/>
  <c r="BH234" i="3"/>
  <c r="BG234" i="3"/>
  <c r="BF234" i="3"/>
  <c r="AA234" i="3"/>
  <c r="Y234" i="3"/>
  <c r="W234" i="3"/>
  <c r="BK234" i="3"/>
  <c r="N234" i="3"/>
  <c r="BE234" i="3"/>
  <c r="BI233" i="3"/>
  <c r="BH233" i="3"/>
  <c r="BG233" i="3"/>
  <c r="BF233" i="3"/>
  <c r="AA233" i="3"/>
  <c r="Y233" i="3"/>
  <c r="W233" i="3"/>
  <c r="BK233" i="3"/>
  <c r="N233" i="3"/>
  <c r="BE233" i="3"/>
  <c r="BI230" i="3"/>
  <c r="BH230" i="3"/>
  <c r="BG230" i="3"/>
  <c r="BF230" i="3"/>
  <c r="AA230" i="3"/>
  <c r="Y230" i="3"/>
  <c r="W230" i="3"/>
  <c r="BK230" i="3"/>
  <c r="N230" i="3"/>
  <c r="BE230" i="3"/>
  <c r="BI229" i="3"/>
  <c r="BH229" i="3"/>
  <c r="BG229" i="3"/>
  <c r="BF229" i="3"/>
  <c r="AA229" i="3"/>
  <c r="Y229" i="3"/>
  <c r="W229" i="3"/>
  <c r="BK229" i="3"/>
  <c r="N229" i="3"/>
  <c r="BE229" i="3"/>
  <c r="BI226" i="3"/>
  <c r="BH226" i="3"/>
  <c r="BG226" i="3"/>
  <c r="BF226" i="3"/>
  <c r="AA226" i="3"/>
  <c r="Y226" i="3"/>
  <c r="W226" i="3"/>
  <c r="BK226" i="3"/>
  <c r="N226" i="3"/>
  <c r="BE226" i="3"/>
  <c r="BI223" i="3"/>
  <c r="BH223" i="3"/>
  <c r="BG223" i="3"/>
  <c r="BF223" i="3"/>
  <c r="AA223" i="3"/>
  <c r="Y223" i="3"/>
  <c r="W223" i="3"/>
  <c r="BK223" i="3"/>
  <c r="N223" i="3"/>
  <c r="BE223" i="3"/>
  <c r="BI220" i="3"/>
  <c r="BH220" i="3"/>
  <c r="BG220" i="3"/>
  <c r="BF220" i="3"/>
  <c r="AA220" i="3"/>
  <c r="Y220" i="3"/>
  <c r="W220" i="3"/>
  <c r="BK220" i="3"/>
  <c r="N220" i="3"/>
  <c r="BE220" i="3"/>
  <c r="BI217" i="3"/>
  <c r="BH217" i="3"/>
  <c r="BG217" i="3"/>
  <c r="BF217" i="3"/>
  <c r="AA217" i="3"/>
  <c r="Y217" i="3"/>
  <c r="W217" i="3"/>
  <c r="BK217" i="3"/>
  <c r="N217" i="3"/>
  <c r="BE217" i="3"/>
  <c r="BI214" i="3"/>
  <c r="BH214" i="3"/>
  <c r="BG214" i="3"/>
  <c r="BF214" i="3"/>
  <c r="AA214" i="3"/>
  <c r="Y214" i="3"/>
  <c r="W214" i="3"/>
  <c r="BK214" i="3"/>
  <c r="N214" i="3"/>
  <c r="BE214" i="3"/>
  <c r="BI213" i="3"/>
  <c r="BH213" i="3"/>
  <c r="BG213" i="3"/>
  <c r="BF213" i="3"/>
  <c r="AA213" i="3"/>
  <c r="Y213" i="3"/>
  <c r="W213" i="3"/>
  <c r="BK213" i="3"/>
  <c r="N213" i="3"/>
  <c r="BE213" i="3"/>
  <c r="BI210" i="3"/>
  <c r="BH210" i="3"/>
  <c r="BG210" i="3"/>
  <c r="BF210" i="3"/>
  <c r="AA210" i="3"/>
  <c r="AA209" i="3"/>
  <c r="Y210" i="3"/>
  <c r="Y209" i="3"/>
  <c r="W210" i="3"/>
  <c r="W209" i="3"/>
  <c r="BK210" i="3"/>
  <c r="BK209" i="3"/>
  <c r="N209" i="3" s="1"/>
  <c r="N93" i="3" s="1"/>
  <c r="N210" i="3"/>
  <c r="BE210" i="3" s="1"/>
  <c r="BI206" i="3"/>
  <c r="BH206" i="3"/>
  <c r="BG206" i="3"/>
  <c r="BF206" i="3"/>
  <c r="AA206" i="3"/>
  <c r="Y206" i="3"/>
  <c r="W206" i="3"/>
  <c r="BK206" i="3"/>
  <c r="N206" i="3"/>
  <c r="BE206" i="3"/>
  <c r="BI202" i="3"/>
  <c r="BH202" i="3"/>
  <c r="BG202" i="3"/>
  <c r="BF202" i="3"/>
  <c r="AA202" i="3"/>
  <c r="AA201" i="3"/>
  <c r="Y202" i="3"/>
  <c r="Y201" i="3"/>
  <c r="W202" i="3"/>
  <c r="W201" i="3"/>
  <c r="BK202" i="3"/>
  <c r="BK201" i="3"/>
  <c r="N201" i="3" s="1"/>
  <c r="N92" i="3" s="1"/>
  <c r="N202" i="3"/>
  <c r="BE202" i="3" s="1"/>
  <c r="BI198" i="3"/>
  <c r="BH198" i="3"/>
  <c r="BG198" i="3"/>
  <c r="BF198" i="3"/>
  <c r="AA198" i="3"/>
  <c r="Y198" i="3"/>
  <c r="W198" i="3"/>
  <c r="BK198" i="3"/>
  <c r="N198" i="3"/>
  <c r="BE198" i="3"/>
  <c r="BI192" i="3"/>
  <c r="BH192" i="3"/>
  <c r="BG192" i="3"/>
  <c r="BF192" i="3"/>
  <c r="AA192" i="3"/>
  <c r="Y192" i="3"/>
  <c r="W192" i="3"/>
  <c r="BK192" i="3"/>
  <c r="N192" i="3"/>
  <c r="BE192" i="3"/>
  <c r="BI191" i="3"/>
  <c r="BH191" i="3"/>
  <c r="BG191" i="3"/>
  <c r="BF191" i="3"/>
  <c r="AA191" i="3"/>
  <c r="AA190" i="3"/>
  <c r="Y191" i="3"/>
  <c r="Y190" i="3"/>
  <c r="W191" i="3"/>
  <c r="W190" i="3"/>
  <c r="BK191" i="3"/>
  <c r="BK190" i="3"/>
  <c r="N190" i="3" s="1"/>
  <c r="N91" i="3" s="1"/>
  <c r="N191" i="3"/>
  <c r="BE191" i="3" s="1"/>
  <c r="BI186" i="3"/>
  <c r="BH186" i="3"/>
  <c r="BG186" i="3"/>
  <c r="BF186" i="3"/>
  <c r="AA186" i="3"/>
  <c r="Y186" i="3"/>
  <c r="W186" i="3"/>
  <c r="BK186" i="3"/>
  <c r="N186" i="3"/>
  <c r="BE186" i="3"/>
  <c r="BI182" i="3"/>
  <c r="BH182" i="3"/>
  <c r="BG182" i="3"/>
  <c r="BF182" i="3"/>
  <c r="AA182" i="3"/>
  <c r="Y182" i="3"/>
  <c r="W182" i="3"/>
  <c r="BK182" i="3"/>
  <c r="N182" i="3"/>
  <c r="BE182" i="3"/>
  <c r="BI181" i="3"/>
  <c r="BH181" i="3"/>
  <c r="BG181" i="3"/>
  <c r="BF181" i="3"/>
  <c r="AA181" i="3"/>
  <c r="Y181" i="3"/>
  <c r="W181" i="3"/>
  <c r="BK181" i="3"/>
  <c r="N181" i="3"/>
  <c r="BE181" i="3"/>
  <c r="BI180" i="3"/>
  <c r="BH180" i="3"/>
  <c r="BG180" i="3"/>
  <c r="BF180" i="3"/>
  <c r="AA180" i="3"/>
  <c r="Y180" i="3"/>
  <c r="W180" i="3"/>
  <c r="BK180" i="3"/>
  <c r="N180" i="3"/>
  <c r="BE180" i="3"/>
  <c r="BI176" i="3"/>
  <c r="BH176" i="3"/>
  <c r="BG176" i="3"/>
  <c r="BF176" i="3"/>
  <c r="AA176" i="3"/>
  <c r="Y176" i="3"/>
  <c r="W176" i="3"/>
  <c r="BK176" i="3"/>
  <c r="N176" i="3"/>
  <c r="BE176" i="3"/>
  <c r="BI172" i="3"/>
  <c r="BH172" i="3"/>
  <c r="BG172" i="3"/>
  <c r="BF172" i="3"/>
  <c r="AA172" i="3"/>
  <c r="Y172" i="3"/>
  <c r="W172" i="3"/>
  <c r="BK172" i="3"/>
  <c r="N172" i="3"/>
  <c r="BE172" i="3"/>
  <c r="BI165" i="3"/>
  <c r="BH165" i="3"/>
  <c r="BG165" i="3"/>
  <c r="BF165" i="3"/>
  <c r="AA165" i="3"/>
  <c r="Y165" i="3"/>
  <c r="W165" i="3"/>
  <c r="BK165" i="3"/>
  <c r="N165" i="3"/>
  <c r="BE165" i="3"/>
  <c r="BI160" i="3"/>
  <c r="BH160" i="3"/>
  <c r="BG160" i="3"/>
  <c r="BF160" i="3"/>
  <c r="AA160" i="3"/>
  <c r="Y160" i="3"/>
  <c r="W160" i="3"/>
  <c r="BK160" i="3"/>
  <c r="N160" i="3"/>
  <c r="BE160" i="3"/>
  <c r="BI156" i="3"/>
  <c r="BH156" i="3"/>
  <c r="BG156" i="3"/>
  <c r="BF156" i="3"/>
  <c r="AA156" i="3"/>
  <c r="Y156" i="3"/>
  <c r="W156" i="3"/>
  <c r="BK156" i="3"/>
  <c r="N156" i="3"/>
  <c r="BE156" i="3"/>
  <c r="BI150" i="3"/>
  <c r="BH150" i="3"/>
  <c r="BG150" i="3"/>
  <c r="BF150" i="3"/>
  <c r="AA150" i="3"/>
  <c r="Y150" i="3"/>
  <c r="W150" i="3"/>
  <c r="BK150" i="3"/>
  <c r="N150" i="3"/>
  <c r="BE150" i="3"/>
  <c r="BI149" i="3"/>
  <c r="BH149" i="3"/>
  <c r="BG149" i="3"/>
  <c r="BF149" i="3"/>
  <c r="AA149" i="3"/>
  <c r="Y149" i="3"/>
  <c r="W149" i="3"/>
  <c r="BK149" i="3"/>
  <c r="N149" i="3"/>
  <c r="BE149" i="3"/>
  <c r="BI146" i="3"/>
  <c r="BH146" i="3"/>
  <c r="BG146" i="3"/>
  <c r="BF146" i="3"/>
  <c r="AA146" i="3"/>
  <c r="Y146" i="3"/>
  <c r="W146" i="3"/>
  <c r="BK146" i="3"/>
  <c r="N146" i="3"/>
  <c r="BE146" i="3"/>
  <c r="BI142" i="3"/>
  <c r="BH142" i="3"/>
  <c r="BG142" i="3"/>
  <c r="BF142" i="3"/>
  <c r="AA142" i="3"/>
  <c r="Y142" i="3"/>
  <c r="W142" i="3"/>
  <c r="BK142" i="3"/>
  <c r="N142" i="3"/>
  <c r="BE142" i="3"/>
  <c r="BI139" i="3"/>
  <c r="BH139" i="3"/>
  <c r="BG139" i="3"/>
  <c r="BF139" i="3"/>
  <c r="AA139" i="3"/>
  <c r="Y139" i="3"/>
  <c r="W139" i="3"/>
  <c r="BK139" i="3"/>
  <c r="N139" i="3"/>
  <c r="BE139" i="3"/>
  <c r="BI136" i="3"/>
  <c r="BH136" i="3"/>
  <c r="BG136" i="3"/>
  <c r="BF136" i="3"/>
  <c r="AA136" i="3"/>
  <c r="Y136" i="3"/>
  <c r="W136" i="3"/>
  <c r="BK136" i="3"/>
  <c r="N136" i="3"/>
  <c r="BE136" i="3"/>
  <c r="BI132" i="3"/>
  <c r="BH132" i="3"/>
  <c r="BG132" i="3"/>
  <c r="BF132" i="3"/>
  <c r="AA132" i="3"/>
  <c r="Y132" i="3"/>
  <c r="W132" i="3"/>
  <c r="BK132" i="3"/>
  <c r="N132" i="3"/>
  <c r="BE132" i="3"/>
  <c r="BI131" i="3"/>
  <c r="BH131" i="3"/>
  <c r="BG131" i="3"/>
  <c r="BF131" i="3"/>
  <c r="AA131" i="3"/>
  <c r="Y131" i="3"/>
  <c r="W131" i="3"/>
  <c r="BK131" i="3"/>
  <c r="N131" i="3"/>
  <c r="BE131" i="3"/>
  <c r="BI130" i="3"/>
  <c r="BH130" i="3"/>
  <c r="BG130" i="3"/>
  <c r="BF130" i="3"/>
  <c r="AA130" i="3"/>
  <c r="Y130" i="3"/>
  <c r="W130" i="3"/>
  <c r="BK130" i="3"/>
  <c r="N130" i="3"/>
  <c r="BE130" i="3"/>
  <c r="BI126" i="3"/>
  <c r="BH126" i="3"/>
  <c r="BG126" i="3"/>
  <c r="BF126" i="3"/>
  <c r="AA126" i="3"/>
  <c r="Y126" i="3"/>
  <c r="W126" i="3"/>
  <c r="BK126" i="3"/>
  <c r="N126" i="3"/>
  <c r="BE126" i="3"/>
  <c r="BI123" i="3"/>
  <c r="BH123" i="3"/>
  <c r="BG123" i="3"/>
  <c r="BF123" i="3"/>
  <c r="AA123" i="3"/>
  <c r="Y123" i="3"/>
  <c r="W123" i="3"/>
  <c r="BK123" i="3"/>
  <c r="N123" i="3"/>
  <c r="BE123" i="3"/>
  <c r="BI120" i="3"/>
  <c r="H36" i="3"/>
  <c r="BD89" i="1" s="1"/>
  <c r="BH120" i="3"/>
  <c r="H35" i="3" s="1"/>
  <c r="BC89" i="1" s="1"/>
  <c r="BG120" i="3"/>
  <c r="H34" i="3"/>
  <c r="BB89" i="1" s="1"/>
  <c r="BF120" i="3"/>
  <c r="M33" i="3" s="1"/>
  <c r="AW89" i="1" s="1"/>
  <c r="AA120" i="3"/>
  <c r="AA119" i="3"/>
  <c r="AA118" i="3" s="1"/>
  <c r="AA117" i="3" s="1"/>
  <c r="Y120" i="3"/>
  <c r="Y119" i="3"/>
  <c r="Y118" i="3" s="1"/>
  <c r="Y117" i="3" s="1"/>
  <c r="W120" i="3"/>
  <c r="W119" i="3"/>
  <c r="W118" i="3" s="1"/>
  <c r="W117" i="3" s="1"/>
  <c r="AU89" i="1" s="1"/>
  <c r="BK120" i="3"/>
  <c r="BK119" i="3" s="1"/>
  <c r="N120" i="3"/>
  <c r="BE120" i="3" s="1"/>
  <c r="M114" i="3"/>
  <c r="M113" i="3"/>
  <c r="F113" i="3"/>
  <c r="F111" i="3"/>
  <c r="F109" i="3"/>
  <c r="M28" i="3"/>
  <c r="AS89" i="1" s="1"/>
  <c r="M84" i="3"/>
  <c r="M83" i="3"/>
  <c r="F83" i="3"/>
  <c r="F81" i="3"/>
  <c r="F79" i="3"/>
  <c r="O15" i="3"/>
  <c r="E15" i="3"/>
  <c r="F114" i="3" s="1"/>
  <c r="F84" i="3"/>
  <c r="O14" i="3"/>
  <c r="O9" i="3"/>
  <c r="M111" i="3" s="1"/>
  <c r="M81" i="3"/>
  <c r="F6" i="3"/>
  <c r="F108" i="3"/>
  <c r="F78" i="3"/>
  <c r="N144" i="2"/>
  <c r="AY88" i="1"/>
  <c r="AX88" i="1"/>
  <c r="BI256" i="2"/>
  <c r="BH256" i="2"/>
  <c r="BG256" i="2"/>
  <c r="BF256" i="2"/>
  <c r="AA256" i="2"/>
  <c r="AA255" i="2"/>
  <c r="Y256" i="2"/>
  <c r="Y255" i="2"/>
  <c r="W256" i="2"/>
  <c r="W255" i="2"/>
  <c r="BK256" i="2"/>
  <c r="BK255" i="2"/>
  <c r="N255" i="2" s="1"/>
  <c r="N98" i="2" s="1"/>
  <c r="N256" i="2"/>
  <c r="BE256" i="2" s="1"/>
  <c r="BI254" i="2"/>
  <c r="BH254" i="2"/>
  <c r="BG254" i="2"/>
  <c r="BF254" i="2"/>
  <c r="AA254" i="2"/>
  <c r="Y254" i="2"/>
  <c r="W254" i="2"/>
  <c r="BK254" i="2"/>
  <c r="N254" i="2"/>
  <c r="BE254" i="2"/>
  <c r="BI253" i="2"/>
  <c r="BH253" i="2"/>
  <c r="BG253" i="2"/>
  <c r="BF253" i="2"/>
  <c r="AA253" i="2"/>
  <c r="Y253" i="2"/>
  <c r="W253" i="2"/>
  <c r="BK253" i="2"/>
  <c r="N253" i="2"/>
  <c r="BE253" i="2"/>
  <c r="BI252" i="2"/>
  <c r="BH252" i="2"/>
  <c r="BG252" i="2"/>
  <c r="BF252" i="2"/>
  <c r="AA252" i="2"/>
  <c r="Y252" i="2"/>
  <c r="W252" i="2"/>
  <c r="BK252" i="2"/>
  <c r="N252" i="2"/>
  <c r="BE252" i="2"/>
  <c r="BI249" i="2"/>
  <c r="BH249" i="2"/>
  <c r="BG249" i="2"/>
  <c r="BF249" i="2"/>
  <c r="AA249" i="2"/>
  <c r="Y249" i="2"/>
  <c r="W249" i="2"/>
  <c r="BK249" i="2"/>
  <c r="N249" i="2"/>
  <c r="BE249" i="2"/>
  <c r="BI248" i="2"/>
  <c r="BH248" i="2"/>
  <c r="BG248" i="2"/>
  <c r="BF248" i="2"/>
  <c r="AA248" i="2"/>
  <c r="Y248" i="2"/>
  <c r="W248" i="2"/>
  <c r="BK248" i="2"/>
  <c r="N248" i="2"/>
  <c r="BE248" i="2"/>
  <c r="BI247" i="2"/>
  <c r="BH247" i="2"/>
  <c r="BG247" i="2"/>
  <c r="BF247" i="2"/>
  <c r="AA247" i="2"/>
  <c r="Y247" i="2"/>
  <c r="W247" i="2"/>
  <c r="BK247" i="2"/>
  <c r="N247" i="2"/>
  <c r="BE247" i="2"/>
  <c r="BI246" i="2"/>
  <c r="BH246" i="2"/>
  <c r="BG246" i="2"/>
  <c r="BF246" i="2"/>
  <c r="AA246" i="2"/>
  <c r="Y246" i="2"/>
  <c r="W246" i="2"/>
  <c r="BK246" i="2"/>
  <c r="N246" i="2"/>
  <c r="BE246" i="2"/>
  <c r="BI242" i="2"/>
  <c r="BH242" i="2"/>
  <c r="BG242" i="2"/>
  <c r="BF242" i="2"/>
  <c r="AA242" i="2"/>
  <c r="Y242" i="2"/>
  <c r="W242" i="2"/>
  <c r="BK242" i="2"/>
  <c r="N242" i="2"/>
  <c r="BE242" i="2"/>
  <c r="BI239" i="2"/>
  <c r="BH239" i="2"/>
  <c r="BG239" i="2"/>
  <c r="BF239" i="2"/>
  <c r="AA239" i="2"/>
  <c r="Y239" i="2"/>
  <c r="W239" i="2"/>
  <c r="BK239" i="2"/>
  <c r="N239" i="2"/>
  <c r="BE239" i="2"/>
  <c r="BI235" i="2"/>
  <c r="BH235" i="2"/>
  <c r="BG235" i="2"/>
  <c r="BF235" i="2"/>
  <c r="AA235" i="2"/>
  <c r="Y235" i="2"/>
  <c r="W235" i="2"/>
  <c r="BK235" i="2"/>
  <c r="N235" i="2"/>
  <c r="BE235" i="2"/>
  <c r="BI232" i="2"/>
  <c r="BH232" i="2"/>
  <c r="BG232" i="2"/>
  <c r="BF232" i="2"/>
  <c r="AA232" i="2"/>
  <c r="AA231" i="2"/>
  <c r="Y232" i="2"/>
  <c r="Y231" i="2"/>
  <c r="W232" i="2"/>
  <c r="W231" i="2"/>
  <c r="BK232" i="2"/>
  <c r="BK231" i="2"/>
  <c r="N231" i="2" s="1"/>
  <c r="N97" i="2" s="1"/>
  <c r="N232" i="2"/>
  <c r="BE232" i="2" s="1"/>
  <c r="BI230" i="2"/>
  <c r="BH230" i="2"/>
  <c r="BG230" i="2"/>
  <c r="BF230" i="2"/>
  <c r="AA230" i="2"/>
  <c r="Y230" i="2"/>
  <c r="W230" i="2"/>
  <c r="BK230" i="2"/>
  <c r="N230" i="2"/>
  <c r="BE230" i="2"/>
  <c r="BI229" i="2"/>
  <c r="BH229" i="2"/>
  <c r="BG229" i="2"/>
  <c r="BF229" i="2"/>
  <c r="AA229" i="2"/>
  <c r="Y229" i="2"/>
  <c r="W229" i="2"/>
  <c r="BK229" i="2"/>
  <c r="N229" i="2"/>
  <c r="BE229" i="2"/>
  <c r="BI228" i="2"/>
  <c r="BH228" i="2"/>
  <c r="BG228" i="2"/>
  <c r="BF228" i="2"/>
  <c r="AA228" i="2"/>
  <c r="Y228" i="2"/>
  <c r="W228" i="2"/>
  <c r="BK228" i="2"/>
  <c r="N228" i="2"/>
  <c r="BE228" i="2"/>
  <c r="BI227" i="2"/>
  <c r="BH227" i="2"/>
  <c r="BG227" i="2"/>
  <c r="BF227" i="2"/>
  <c r="AA227" i="2"/>
  <c r="Y227" i="2"/>
  <c r="W227" i="2"/>
  <c r="BK227" i="2"/>
  <c r="N227" i="2"/>
  <c r="BE227" i="2"/>
  <c r="BI224" i="2"/>
  <c r="BH224" i="2"/>
  <c r="BG224" i="2"/>
  <c r="BF224" i="2"/>
  <c r="AA224" i="2"/>
  <c r="Y224" i="2"/>
  <c r="W224" i="2"/>
  <c r="BK224" i="2"/>
  <c r="N224" i="2"/>
  <c r="BE224" i="2"/>
  <c r="BI223" i="2"/>
  <c r="BH223" i="2"/>
  <c r="BG223" i="2"/>
  <c r="BF223" i="2"/>
  <c r="AA223" i="2"/>
  <c r="Y223" i="2"/>
  <c r="W223" i="2"/>
  <c r="BK223" i="2"/>
  <c r="N223" i="2"/>
  <c r="BE223" i="2"/>
  <c r="BI222" i="2"/>
  <c r="BH222" i="2"/>
  <c r="BG222" i="2"/>
  <c r="BF222" i="2"/>
  <c r="AA222" i="2"/>
  <c r="Y222" i="2"/>
  <c r="W222" i="2"/>
  <c r="BK222" i="2"/>
  <c r="N222" i="2"/>
  <c r="BE222" i="2"/>
  <c r="BI219" i="2"/>
  <c r="BH219" i="2"/>
  <c r="BG219" i="2"/>
  <c r="BF219" i="2"/>
  <c r="AA219" i="2"/>
  <c r="Y219" i="2"/>
  <c r="W219" i="2"/>
  <c r="BK219" i="2"/>
  <c r="N219" i="2"/>
  <c r="BE219" i="2"/>
  <c r="BI218" i="2"/>
  <c r="BH218" i="2"/>
  <c r="BG218" i="2"/>
  <c r="BF218" i="2"/>
  <c r="AA218" i="2"/>
  <c r="Y218" i="2"/>
  <c r="W218" i="2"/>
  <c r="BK218" i="2"/>
  <c r="N218" i="2"/>
  <c r="BE218" i="2"/>
  <c r="BI217" i="2"/>
  <c r="BH217" i="2"/>
  <c r="BG217" i="2"/>
  <c r="BF217" i="2"/>
  <c r="AA217" i="2"/>
  <c r="Y217" i="2"/>
  <c r="W217" i="2"/>
  <c r="BK217" i="2"/>
  <c r="N217" i="2"/>
  <c r="BE217" i="2"/>
  <c r="BI216" i="2"/>
  <c r="BH216" i="2"/>
  <c r="BG216" i="2"/>
  <c r="BF216" i="2"/>
  <c r="AA216" i="2"/>
  <c r="Y216" i="2"/>
  <c r="W216" i="2"/>
  <c r="BK216" i="2"/>
  <c r="N216" i="2"/>
  <c r="BE216" i="2"/>
  <c r="BI215" i="2"/>
  <c r="BH215" i="2"/>
  <c r="BG215" i="2"/>
  <c r="BF215" i="2"/>
  <c r="AA215" i="2"/>
  <c r="Y215" i="2"/>
  <c r="W215" i="2"/>
  <c r="BK215" i="2"/>
  <c r="N215" i="2"/>
  <c r="BE215" i="2"/>
  <c r="BI214" i="2"/>
  <c r="BH214" i="2"/>
  <c r="BG214" i="2"/>
  <c r="BF214" i="2"/>
  <c r="AA214" i="2"/>
  <c r="Y214" i="2"/>
  <c r="W214" i="2"/>
  <c r="BK214" i="2"/>
  <c r="N214" i="2"/>
  <c r="BE214" i="2"/>
  <c r="BI213" i="2"/>
  <c r="BH213" i="2"/>
  <c r="BG213" i="2"/>
  <c r="BF213" i="2"/>
  <c r="AA213" i="2"/>
  <c r="Y213" i="2"/>
  <c r="W213" i="2"/>
  <c r="BK213" i="2"/>
  <c r="N213" i="2"/>
  <c r="BE213" i="2"/>
  <c r="BI212" i="2"/>
  <c r="BH212" i="2"/>
  <c r="BG212" i="2"/>
  <c r="BF212" i="2"/>
  <c r="AA212" i="2"/>
  <c r="Y212" i="2"/>
  <c r="W212" i="2"/>
  <c r="BK212" i="2"/>
  <c r="N212" i="2"/>
  <c r="BE212" i="2"/>
  <c r="BI211" i="2"/>
  <c r="BH211" i="2"/>
  <c r="BG211" i="2"/>
  <c r="BF211" i="2"/>
  <c r="AA211" i="2"/>
  <c r="Y211" i="2"/>
  <c r="W211" i="2"/>
  <c r="BK211" i="2"/>
  <c r="N211" i="2"/>
  <c r="BE211" i="2"/>
  <c r="BI210" i="2"/>
  <c r="BH210" i="2"/>
  <c r="BG210" i="2"/>
  <c r="BF210" i="2"/>
  <c r="AA210" i="2"/>
  <c r="Y210" i="2"/>
  <c r="W210" i="2"/>
  <c r="BK210" i="2"/>
  <c r="N210" i="2"/>
  <c r="BE210" i="2"/>
  <c r="BI209" i="2"/>
  <c r="BH209" i="2"/>
  <c r="BG209" i="2"/>
  <c r="BF209" i="2"/>
  <c r="AA209" i="2"/>
  <c r="Y209" i="2"/>
  <c r="W209" i="2"/>
  <c r="BK209" i="2"/>
  <c r="N209" i="2"/>
  <c r="BE209" i="2"/>
  <c r="BI208" i="2"/>
  <c r="BH208" i="2"/>
  <c r="BG208" i="2"/>
  <c r="BF208" i="2"/>
  <c r="AA208" i="2"/>
  <c r="Y208" i="2"/>
  <c r="W208" i="2"/>
  <c r="BK208" i="2"/>
  <c r="N208" i="2"/>
  <c r="BE208" i="2"/>
  <c r="BI207" i="2"/>
  <c r="BH207" i="2"/>
  <c r="BG207" i="2"/>
  <c r="BF207" i="2"/>
  <c r="AA207" i="2"/>
  <c r="Y207" i="2"/>
  <c r="W207" i="2"/>
  <c r="BK207" i="2"/>
  <c r="N207" i="2"/>
  <c r="BE207" i="2"/>
  <c r="BI206" i="2"/>
  <c r="BH206" i="2"/>
  <c r="BG206" i="2"/>
  <c r="BF206" i="2"/>
  <c r="AA206" i="2"/>
  <c r="Y206" i="2"/>
  <c r="W206" i="2"/>
  <c r="BK206" i="2"/>
  <c r="N206" i="2"/>
  <c r="BE206" i="2"/>
  <c r="BI205" i="2"/>
  <c r="BH205" i="2"/>
  <c r="BG205" i="2"/>
  <c r="BF205" i="2"/>
  <c r="AA205" i="2"/>
  <c r="Y205" i="2"/>
  <c r="W205" i="2"/>
  <c r="BK205" i="2"/>
  <c r="N205" i="2"/>
  <c r="BE205" i="2"/>
  <c r="BI204" i="2"/>
  <c r="BH204" i="2"/>
  <c r="BG204" i="2"/>
  <c r="BF204" i="2"/>
  <c r="AA204" i="2"/>
  <c r="Y204" i="2"/>
  <c r="W204" i="2"/>
  <c r="BK204" i="2"/>
  <c r="N204" i="2"/>
  <c r="BE204" i="2"/>
  <c r="BI203" i="2"/>
  <c r="BH203" i="2"/>
  <c r="BG203" i="2"/>
  <c r="BF203" i="2"/>
  <c r="AA203" i="2"/>
  <c r="Y203" i="2"/>
  <c r="W203" i="2"/>
  <c r="BK203" i="2"/>
  <c r="N203" i="2"/>
  <c r="BE203" i="2"/>
  <c r="BI202" i="2"/>
  <c r="BH202" i="2"/>
  <c r="BG202" i="2"/>
  <c r="BF202" i="2"/>
  <c r="AA202" i="2"/>
  <c r="Y202" i="2"/>
  <c r="W202" i="2"/>
  <c r="BK202" i="2"/>
  <c r="N202" i="2"/>
  <c r="BE202" i="2"/>
  <c r="BI201" i="2"/>
  <c r="BH201" i="2"/>
  <c r="BG201" i="2"/>
  <c r="BF201" i="2"/>
  <c r="AA201" i="2"/>
  <c r="Y201" i="2"/>
  <c r="W201" i="2"/>
  <c r="BK201" i="2"/>
  <c r="N201" i="2"/>
  <c r="BE201" i="2"/>
  <c r="BI200" i="2"/>
  <c r="BH200" i="2"/>
  <c r="BG200" i="2"/>
  <c r="BF200" i="2"/>
  <c r="AA200" i="2"/>
  <c r="Y200" i="2"/>
  <c r="W200" i="2"/>
  <c r="BK200" i="2"/>
  <c r="N200" i="2"/>
  <c r="BE200" i="2"/>
  <c r="BI199" i="2"/>
  <c r="BH199" i="2"/>
  <c r="BG199" i="2"/>
  <c r="BF199" i="2"/>
  <c r="AA199" i="2"/>
  <c r="Y199" i="2"/>
  <c r="W199" i="2"/>
  <c r="BK199" i="2"/>
  <c r="N199" i="2"/>
  <c r="BE199" i="2"/>
  <c r="BI198" i="2"/>
  <c r="BH198" i="2"/>
  <c r="BG198" i="2"/>
  <c r="BF198" i="2"/>
  <c r="AA198" i="2"/>
  <c r="Y198" i="2"/>
  <c r="W198" i="2"/>
  <c r="BK198" i="2"/>
  <c r="N198" i="2"/>
  <c r="BE198" i="2"/>
  <c r="BI197" i="2"/>
  <c r="BH197" i="2"/>
  <c r="BG197" i="2"/>
  <c r="BF197" i="2"/>
  <c r="AA197" i="2"/>
  <c r="Y197" i="2"/>
  <c r="W197" i="2"/>
  <c r="BK197" i="2"/>
  <c r="N197" i="2"/>
  <c r="BE197" i="2"/>
  <c r="BI196" i="2"/>
  <c r="BH196" i="2"/>
  <c r="BG196" i="2"/>
  <c r="BF196" i="2"/>
  <c r="AA196" i="2"/>
  <c r="Y196" i="2"/>
  <c r="W196" i="2"/>
  <c r="BK196" i="2"/>
  <c r="N196" i="2"/>
  <c r="BE196" i="2"/>
  <c r="BI195" i="2"/>
  <c r="BH195" i="2"/>
  <c r="BG195" i="2"/>
  <c r="BF195" i="2"/>
  <c r="AA195" i="2"/>
  <c r="Y195" i="2"/>
  <c r="W195" i="2"/>
  <c r="BK195" i="2"/>
  <c r="N195" i="2"/>
  <c r="BE195" i="2"/>
  <c r="BI194" i="2"/>
  <c r="BH194" i="2"/>
  <c r="BG194" i="2"/>
  <c r="BF194" i="2"/>
  <c r="AA194" i="2"/>
  <c r="Y194" i="2"/>
  <c r="W194" i="2"/>
  <c r="BK194" i="2"/>
  <c r="N194" i="2"/>
  <c r="BE194" i="2"/>
  <c r="BI193" i="2"/>
  <c r="BH193" i="2"/>
  <c r="BG193" i="2"/>
  <c r="BF193" i="2"/>
  <c r="AA193" i="2"/>
  <c r="Y193" i="2"/>
  <c r="W193" i="2"/>
  <c r="BK193" i="2"/>
  <c r="N193" i="2"/>
  <c r="BE193" i="2"/>
  <c r="BI192" i="2"/>
  <c r="BH192" i="2"/>
  <c r="BG192" i="2"/>
  <c r="BF192" i="2"/>
  <c r="AA192" i="2"/>
  <c r="Y192" i="2"/>
  <c r="W192" i="2"/>
  <c r="BK192" i="2"/>
  <c r="N192" i="2"/>
  <c r="BE192" i="2"/>
  <c r="BI191" i="2"/>
  <c r="BH191" i="2"/>
  <c r="BG191" i="2"/>
  <c r="BF191" i="2"/>
  <c r="AA191" i="2"/>
  <c r="Y191" i="2"/>
  <c r="W191" i="2"/>
  <c r="BK191" i="2"/>
  <c r="N191" i="2"/>
  <c r="BE191" i="2"/>
  <c r="BI190" i="2"/>
  <c r="BH190" i="2"/>
  <c r="BG190" i="2"/>
  <c r="BF190" i="2"/>
  <c r="AA190" i="2"/>
  <c r="Y190" i="2"/>
  <c r="W190" i="2"/>
  <c r="BK190" i="2"/>
  <c r="N190" i="2"/>
  <c r="BE190" i="2"/>
  <c r="BI189" i="2"/>
  <c r="BH189" i="2"/>
  <c r="BG189" i="2"/>
  <c r="BF189" i="2"/>
  <c r="AA189" i="2"/>
  <c r="AA188" i="2"/>
  <c r="Y189" i="2"/>
  <c r="Y188" i="2"/>
  <c r="W189" i="2"/>
  <c r="W188" i="2"/>
  <c r="BK189" i="2"/>
  <c r="BK188" i="2"/>
  <c r="N188" i="2" s="1"/>
  <c r="N96" i="2" s="1"/>
  <c r="N189" i="2"/>
  <c r="BE189" i="2" s="1"/>
  <c r="BI187" i="2"/>
  <c r="BH187" i="2"/>
  <c r="BG187" i="2"/>
  <c r="BF187" i="2"/>
  <c r="AA187" i="2"/>
  <c r="AA186" i="2"/>
  <c r="Y187" i="2"/>
  <c r="Y186" i="2"/>
  <c r="W187" i="2"/>
  <c r="W186" i="2"/>
  <c r="BK187" i="2"/>
  <c r="BK186" i="2"/>
  <c r="N186" i="2" s="1"/>
  <c r="N95" i="2" s="1"/>
  <c r="N187" i="2"/>
  <c r="BE187" i="2" s="1"/>
  <c r="BI185" i="2"/>
  <c r="BH185" i="2"/>
  <c r="BG185" i="2"/>
  <c r="BF185" i="2"/>
  <c r="AA185" i="2"/>
  <c r="Y185" i="2"/>
  <c r="W185" i="2"/>
  <c r="BK185" i="2"/>
  <c r="N185" i="2"/>
  <c r="BE185" i="2"/>
  <c r="BI184" i="2"/>
  <c r="BH184" i="2"/>
  <c r="BG184" i="2"/>
  <c r="BF184" i="2"/>
  <c r="AA184" i="2"/>
  <c r="AA183" i="2"/>
  <c r="Y184" i="2"/>
  <c r="Y183" i="2"/>
  <c r="W184" i="2"/>
  <c r="W183" i="2"/>
  <c r="BK184" i="2"/>
  <c r="BK183" i="2"/>
  <c r="N183" i="2" s="1"/>
  <c r="N94" i="2" s="1"/>
  <c r="N184" i="2"/>
  <c r="BE184" i="2" s="1"/>
  <c r="BI180" i="2"/>
  <c r="BH180" i="2"/>
  <c r="BG180" i="2"/>
  <c r="BF180" i="2"/>
  <c r="AA180" i="2"/>
  <c r="Y180" i="2"/>
  <c r="W180" i="2"/>
  <c r="BK180" i="2"/>
  <c r="N180" i="2"/>
  <c r="BE180" i="2"/>
  <c r="BI177" i="2"/>
  <c r="BH177" i="2"/>
  <c r="BG177" i="2"/>
  <c r="BF177" i="2"/>
  <c r="AA177" i="2"/>
  <c r="Y177" i="2"/>
  <c r="W177" i="2"/>
  <c r="BK177" i="2"/>
  <c r="N177" i="2"/>
  <c r="BE177" i="2"/>
  <c r="BI174" i="2"/>
  <c r="BH174" i="2"/>
  <c r="BG174" i="2"/>
  <c r="BF174" i="2"/>
  <c r="AA174" i="2"/>
  <c r="Y174" i="2"/>
  <c r="W174" i="2"/>
  <c r="BK174" i="2"/>
  <c r="N174" i="2"/>
  <c r="BE174" i="2"/>
  <c r="BI170" i="2"/>
  <c r="BH170" i="2"/>
  <c r="BG170" i="2"/>
  <c r="BF170" i="2"/>
  <c r="AA170" i="2"/>
  <c r="Y170" i="2"/>
  <c r="W170" i="2"/>
  <c r="BK170" i="2"/>
  <c r="N170" i="2"/>
  <c r="BE170" i="2"/>
  <c r="BI167" i="2"/>
  <c r="BH167" i="2"/>
  <c r="BG167" i="2"/>
  <c r="BF167" i="2"/>
  <c r="AA167" i="2"/>
  <c r="Y167" i="2"/>
  <c r="W167" i="2"/>
  <c r="BK167" i="2"/>
  <c r="N167" i="2"/>
  <c r="BE167" i="2"/>
  <c r="BI164" i="2"/>
  <c r="BH164" i="2"/>
  <c r="BG164" i="2"/>
  <c r="BF164" i="2"/>
  <c r="AA164" i="2"/>
  <c r="Y164" i="2"/>
  <c r="W164" i="2"/>
  <c r="BK164" i="2"/>
  <c r="N164" i="2"/>
  <c r="BE164" i="2"/>
  <c r="BI161" i="2"/>
  <c r="BH161" i="2"/>
  <c r="BG161" i="2"/>
  <c r="BF161" i="2"/>
  <c r="AA161" i="2"/>
  <c r="Y161" i="2"/>
  <c r="W161" i="2"/>
  <c r="BK161" i="2"/>
  <c r="N161" i="2"/>
  <c r="BE161" i="2"/>
  <c r="BI156" i="2"/>
  <c r="BH156" i="2"/>
  <c r="BG156" i="2"/>
  <c r="BF156" i="2"/>
  <c r="AA156" i="2"/>
  <c r="AA155" i="2"/>
  <c r="Y156" i="2"/>
  <c r="Y155" i="2"/>
  <c r="W156" i="2"/>
  <c r="W155" i="2"/>
  <c r="BK156" i="2"/>
  <c r="BK155" i="2"/>
  <c r="N155" i="2" s="1"/>
  <c r="N156" i="2"/>
  <c r="BE156" i="2" s="1"/>
  <c r="N93" i="2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Y151" i="2"/>
  <c r="W151" i="2"/>
  <c r="BK151" i="2"/>
  <c r="N151" i="2"/>
  <c r="BE151" i="2"/>
  <c r="BI148" i="2"/>
  <c r="BH148" i="2"/>
  <c r="BG148" i="2"/>
  <c r="BF148" i="2"/>
  <c r="AA148" i="2"/>
  <c r="Y148" i="2"/>
  <c r="W148" i="2"/>
  <c r="BK148" i="2"/>
  <c r="N148" i="2"/>
  <c r="BE148" i="2"/>
  <c r="BI147" i="2"/>
  <c r="BH147" i="2"/>
  <c r="BG147" i="2"/>
  <c r="BF147" i="2"/>
  <c r="AA147" i="2"/>
  <c r="Y147" i="2"/>
  <c r="W147" i="2"/>
  <c r="BK147" i="2"/>
  <c r="N147" i="2"/>
  <c r="BE147" i="2"/>
  <c r="BI146" i="2"/>
  <c r="BH146" i="2"/>
  <c r="BG146" i="2"/>
  <c r="BF146" i="2"/>
  <c r="H33" i="2" s="1"/>
  <c r="BA88" i="1" s="1"/>
  <c r="AA146" i="2"/>
  <c r="AA145" i="2"/>
  <c r="Y146" i="2"/>
  <c r="Y145" i="2"/>
  <c r="W146" i="2"/>
  <c r="W145" i="2"/>
  <c r="BK146" i="2"/>
  <c r="BK145" i="2"/>
  <c r="N145" i="2" s="1"/>
  <c r="N146" i="2"/>
  <c r="BE146" i="2" s="1"/>
  <c r="N92" i="2"/>
  <c r="N91" i="2"/>
  <c r="BI140" i="2"/>
  <c r="BH140" i="2"/>
  <c r="BG140" i="2"/>
  <c r="BF140" i="2"/>
  <c r="AA140" i="2"/>
  <c r="Y140" i="2"/>
  <c r="W140" i="2"/>
  <c r="BK140" i="2"/>
  <c r="N140" i="2"/>
  <c r="BE140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5" i="2"/>
  <c r="BH125" i="2"/>
  <c r="BG125" i="2"/>
  <c r="BF125" i="2"/>
  <c r="AA125" i="2"/>
  <c r="Y125" i="2"/>
  <c r="W125" i="2"/>
  <c r="BK125" i="2"/>
  <c r="N125" i="2"/>
  <c r="BE125" i="2" s="1"/>
  <c r="BI122" i="2"/>
  <c r="BH122" i="2"/>
  <c r="H35" i="2"/>
  <c r="BC88" i="1" s="1"/>
  <c r="BC87" i="1" s="1"/>
  <c r="BG122" i="2"/>
  <c r="BF122" i="2"/>
  <c r="M33" i="2"/>
  <c r="AW88" i="1" s="1"/>
  <c r="AA122" i="2"/>
  <c r="AA121" i="2" s="1"/>
  <c r="AA120" i="2" s="1"/>
  <c r="AA119" i="2" s="1"/>
  <c r="Y122" i="2"/>
  <c r="Y121" i="2" s="1"/>
  <c r="Y120" i="2" s="1"/>
  <c r="Y119" i="2" s="1"/>
  <c r="W122" i="2"/>
  <c r="W121" i="2" s="1"/>
  <c r="W120" i="2" s="1"/>
  <c r="W119" i="2" s="1"/>
  <c r="AU88" i="1" s="1"/>
  <c r="AU87" i="1" s="1"/>
  <c r="BK122" i="2"/>
  <c r="BK121" i="2" s="1"/>
  <c r="N122" i="2"/>
  <c r="BE122" i="2" s="1"/>
  <c r="M116" i="2"/>
  <c r="M115" i="2"/>
  <c r="F115" i="2"/>
  <c r="F113" i="2"/>
  <c r="F111" i="2"/>
  <c r="M28" i="2"/>
  <c r="AS88" i="1" s="1"/>
  <c r="AS87" i="1" s="1"/>
  <c r="M84" i="2"/>
  <c r="M83" i="2"/>
  <c r="F83" i="2"/>
  <c r="F81" i="2"/>
  <c r="F79" i="2"/>
  <c r="O15" i="2"/>
  <c r="E15" i="2"/>
  <c r="F116" i="2" s="1"/>
  <c r="F84" i="2"/>
  <c r="O14" i="2"/>
  <c r="O9" i="2"/>
  <c r="M113" i="2" s="1"/>
  <c r="M81" i="2"/>
  <c r="F6" i="2"/>
  <c r="F110" i="2"/>
  <c r="F78" i="2"/>
  <c r="AK27" i="1"/>
  <c r="AM83" i="1"/>
  <c r="L83" i="1"/>
  <c r="AM82" i="1"/>
  <c r="L82" i="1"/>
  <c r="AM80" i="1"/>
  <c r="L80" i="1"/>
  <c r="L78" i="1"/>
  <c r="L77" i="1"/>
  <c r="N121" i="2" l="1"/>
  <c r="N90" i="2" s="1"/>
  <c r="BK120" i="2"/>
  <c r="M32" i="2"/>
  <c r="AV88" i="1" s="1"/>
  <c r="AT88" i="1" s="1"/>
  <c r="H32" i="2"/>
  <c r="AZ88" i="1" s="1"/>
  <c r="W34" i="1"/>
  <c r="AY87" i="1"/>
  <c r="H34" i="2"/>
  <c r="BB88" i="1" s="1"/>
  <c r="BB87" i="1" s="1"/>
  <c r="H36" i="2"/>
  <c r="BD88" i="1" s="1"/>
  <c r="BD87" i="1" s="1"/>
  <c r="W35" i="1" s="1"/>
  <c r="N119" i="3"/>
  <c r="N90" i="3" s="1"/>
  <c r="BK118" i="3"/>
  <c r="BK116" i="4"/>
  <c r="N117" i="4"/>
  <c r="N90" i="4" s="1"/>
  <c r="M32" i="3"/>
  <c r="AV89" i="1" s="1"/>
  <c r="AT89" i="1" s="1"/>
  <c r="H32" i="3"/>
  <c r="AZ89" i="1" s="1"/>
  <c r="M32" i="4"/>
  <c r="AV90" i="1" s="1"/>
  <c r="AT90" i="1" s="1"/>
  <c r="H32" i="4"/>
  <c r="AZ90" i="1" s="1"/>
  <c r="H33" i="3"/>
  <c r="BA89" i="1" s="1"/>
  <c r="BA87" i="1" s="1"/>
  <c r="H33" i="4"/>
  <c r="BA90" i="1" s="1"/>
  <c r="W32" i="1" l="1"/>
  <c r="AW87" i="1"/>
  <c r="AK32" i="1" s="1"/>
  <c r="BK115" i="4"/>
  <c r="N115" i="4" s="1"/>
  <c r="N88" i="4" s="1"/>
  <c r="N116" i="4"/>
  <c r="N89" i="4" s="1"/>
  <c r="W33" i="1"/>
  <c r="AX87" i="1"/>
  <c r="AZ87" i="1"/>
  <c r="N120" i="2"/>
  <c r="N89" i="2" s="1"/>
  <c r="BK119" i="2"/>
  <c r="N119" i="2" s="1"/>
  <c r="N88" i="2" s="1"/>
  <c r="N118" i="3"/>
  <c r="N89" i="3" s="1"/>
  <c r="BK117" i="3"/>
  <c r="N117" i="3" s="1"/>
  <c r="N88" i="3" s="1"/>
  <c r="M27" i="3" l="1"/>
  <c r="M30" i="3" s="1"/>
  <c r="L100" i="3"/>
  <c r="W31" i="1"/>
  <c r="AV87" i="1"/>
  <c r="L98" i="4"/>
  <c r="M27" i="4"/>
  <c r="M30" i="4" s="1"/>
  <c r="M27" i="2"/>
  <c r="M30" i="2" s="1"/>
  <c r="L102" i="2"/>
  <c r="L38" i="2" l="1"/>
  <c r="AG88" i="1"/>
  <c r="AG90" i="1"/>
  <c r="AN90" i="1" s="1"/>
  <c r="L38" i="4"/>
  <c r="AK31" i="1"/>
  <c r="AT87" i="1"/>
  <c r="L38" i="3"/>
  <c r="AG89" i="1"/>
  <c r="AN89" i="1" s="1"/>
  <c r="AG87" i="1" l="1"/>
  <c r="AN88" i="1"/>
  <c r="AG94" i="1" l="1"/>
  <c r="AK26" i="1"/>
  <c r="AK29" i="1" s="1"/>
  <c r="AK37" i="1" s="1"/>
  <c r="AN87" i="1"/>
  <c r="AN94" i="1" s="1"/>
</calcChain>
</file>

<file path=xl/sharedStrings.xml><?xml version="1.0" encoding="utf-8"?>
<sst xmlns="http://schemas.openxmlformats.org/spreadsheetml/2006/main" count="4220" uniqueCount="724">
  <si>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</si>
  <si>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</si>
  <si>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</si>
  <si>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</si>
  <si>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</si>
  <si>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</si>
  <si>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</si>
  <si>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</si>
  <si>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</si>
  <si>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</si>
  <si>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</si>
  <si>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</si>
  <si>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</si>
  <si>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</si>
  <si>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</si>
  <si>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</si>
  <si>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11_6135_01_06</t>
  </si>
  <si>
    <t>Stavba:</t>
  </si>
  <si>
    <t>II/112 STRUHAŘOV OKRUŽNÍ KŘIŽOVATKA A SILNICE, 1. ETAPA - PŘÍMÉ ÚSEKY, KM 0,040 00 - 1,920 00, KM 2,129 91 - 2,531 98</t>
  </si>
  <si>
    <t>JKSO:</t>
  </si>
  <si>
    <t>CC-CZ:</t>
  </si>
  <si>
    <t>Místo:</t>
  </si>
  <si>
    <t>Struhařov u Benešova, Myslíč, Benešov u Prahy</t>
  </si>
  <si>
    <t>Datum:</t>
  </si>
  <si>
    <t>7. 2. 2018</t>
  </si>
  <si>
    <t>Objednatel:</t>
  </si>
  <si>
    <t>IČ:</t>
  </si>
  <si>
    <t>708 91 095</t>
  </si>
  <si>
    <t>Středočeský kraj</t>
  </si>
  <si>
    <t>DIČ:</t>
  </si>
  <si>
    <t>Zhotovitel:</t>
  </si>
  <si>
    <t xml:space="preserve"> </t>
  </si>
  <si>
    <t>Projektant:</t>
  </si>
  <si>
    <t>26475081</t>
  </si>
  <si>
    <t>Ing. Monika Povýšilová, Sweco Hydroprojekt a.s.</t>
  </si>
  <si>
    <t>True</t>
  </si>
  <si>
    <t>Zpracovatel:</t>
  </si>
  <si>
    <t>Bc. Gabriela Krchová, Sweco Hydroprojekt a.s.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</si>
  <si>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</si>
  <si>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</si>
  <si>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</si>
  <si>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</si>
  <si>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</si>
  <si>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</si>
  <si>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</si>
  <si>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</si>
  <si>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</si>
  <si>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</si>
  <si>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</si>
  <si>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</si>
  <si>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</si>
  <si>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</si>
  <si>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</si>
  <si>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</si>
  <si>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</si>
  <si>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</si>
  <si>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</si>
  <si>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</si>
  <si>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</si>
  <si>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</si>
  <si>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</si>
  <si>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</si>
  <si>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</si>
  <si>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</si>
  <si>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</si>
  <si>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</si>
  <si>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</si>
  <si>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</si>
  <si>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</si>
  <si>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</si>
  <si>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</si>
  <si>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</si>
  <si>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</si>
  <si>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</si>
  <si>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</si>
  <si>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</si>
  <si>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</si>
  <si>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</si>
  <si>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</si>
  <si>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</si>
  <si>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</si>
  <si>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</si>
  <si>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{44ec8651-8025-442d-896b-25a52a0904fe}</t>
  </si>
  <si>
    <t>{00000000-0000-0000-0000-000000000000}</t>
  </si>
  <si>
    <t>/</t>
  </si>
  <si>
    <t>SO 101</t>
  </si>
  <si>
    <t>Silnice II/112 - úsek Myslíč - Struhařov</t>
  </si>
  <si>
    <t>1</t>
  </si>
  <si>
    <t>{f53d37a8-37c3-4773-b5a1-62e7b158fe96}</t>
  </si>
  <si>
    <t>SO 103</t>
  </si>
  <si>
    <t>Silnice II/112 - úsek Struhařov - železniční přejezd</t>
  </si>
  <si>
    <t>{c7b3dbfe-9c43-4c72-a66d-f4cf47f9d583}</t>
  </si>
  <si>
    <t>SO 800</t>
  </si>
  <si>
    <t>Vedlejší rozpočtové náklady</t>
  </si>
  <si>
    <t>{48d2b85b-47c9-4c6a-a2e0-8c4aeee350ec}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</si>
  <si>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</si>
  <si>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</si>
  <si>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</si>
  <si>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</si>
  <si>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</si>
  <si>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</si>
  <si>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</si>
  <si>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</si>
  <si>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</si>
  <si>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</si>
  <si>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</si>
  <si>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</si>
  <si>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101 - Silnice II/112 - úsek Myslíč - Struhařov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</si>
  <si>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</si>
  <si>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</si>
  <si>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</si>
  <si>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</si>
  <si>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</si>
  <si>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</si>
  <si>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</si>
  <si>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</si>
  <si>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</si>
  <si>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</si>
  <si>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</si>
  <si>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</si>
  <si>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</si>
  <si>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</si>
  <si>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</si>
  <si>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</si>
  <si>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</si>
  <si>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</si>
  <si>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</si>
  <si>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</si>
  <si>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</si>
  <si>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</si>
  <si>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</si>
  <si>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</si>
  <si>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</si>
  <si>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</si>
  <si>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</si>
  <si>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</si>
  <si>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</si>
  <si>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</si>
  <si>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</si>
  <si>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</si>
  <si>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</si>
  <si>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90</t>
  </si>
  <si>
    <t>K</t>
  </si>
  <si>
    <t>11310722R</t>
  </si>
  <si>
    <t>Odstranění podkladu z kameniva drceného tl 150 mm strojně pl přes 200 m2</t>
  </si>
  <si>
    <t>m2</t>
  </si>
  <si>
    <t>4</t>
  </si>
  <si>
    <t>2137004459</t>
  </si>
  <si>
    <t>2820,00</t>
  </si>
  <si>
    <t>VV</t>
  </si>
  <si>
    <t>Součet</t>
  </si>
  <si>
    <t>113154435</t>
  </si>
  <si>
    <t>Frézování živičného krytu tl 200 mm pruh š 2 m pl přes 10000 m2 bez překážek v trase</t>
  </si>
  <si>
    <t>412372906</t>
  </si>
  <si>
    <t>12220,00</t>
  </si>
  <si>
    <t>32</t>
  </si>
  <si>
    <t>115101201</t>
  </si>
  <si>
    <t>Čerpání vody na dopravní výšku do 10 m průměrný přítok do 500 l/min</t>
  </si>
  <si>
    <t>hod</t>
  </si>
  <si>
    <t>1482395067</t>
  </si>
  <si>
    <t>33</t>
  </si>
  <si>
    <t>115101301</t>
  </si>
  <si>
    <t>Pohotovost čerpací soupravy pro dopravní výšku do 10 m přítok do 500 l/min</t>
  </si>
  <si>
    <t>den</t>
  </si>
  <si>
    <t>1735575938</t>
  </si>
  <si>
    <t>34</t>
  </si>
  <si>
    <t>12220140R</t>
  </si>
  <si>
    <t>Nákup a dovoz chybějící zeminy na ohumusování</t>
  </si>
  <si>
    <t>m3</t>
  </si>
  <si>
    <t>-1136500186</t>
  </si>
  <si>
    <t>1880,09*0,15</t>
  </si>
  <si>
    <t>35</t>
  </si>
  <si>
    <t>181301112</t>
  </si>
  <si>
    <t>Rozprostření ornice tl vrstvy do 150 mm pl přes 500 m2 v rovině nebo ve svahu do 1:5</t>
  </si>
  <si>
    <t>-1683611484</t>
  </si>
  <si>
    <t>36</t>
  </si>
  <si>
    <t>181451121</t>
  </si>
  <si>
    <t>Založení lučního trávníku výsevem plochy přes 1000 m2 v rovině a ve svahu do 1:5</t>
  </si>
  <si>
    <t>304386637</t>
  </si>
  <si>
    <t>37</t>
  </si>
  <si>
    <t>M</t>
  </si>
  <si>
    <t>00572470</t>
  </si>
  <si>
    <t>osivo směs travní univerzál</t>
  </si>
  <si>
    <t>kg</t>
  </si>
  <si>
    <t>8</t>
  </si>
  <si>
    <t>2033568161</t>
  </si>
  <si>
    <t>38</t>
  </si>
  <si>
    <t>181951102</t>
  </si>
  <si>
    <t>Úprava pláně v hornině tř. 1 až 4 se zhutněním</t>
  </si>
  <si>
    <t>2002082963</t>
  </si>
  <si>
    <t>dle kub. listu</t>
  </si>
  <si>
    <t>15040,00</t>
  </si>
  <si>
    <t>39</t>
  </si>
  <si>
    <t>182201101</t>
  </si>
  <si>
    <t>Svahování násypů</t>
  </si>
  <si>
    <t>-1106711428</t>
  </si>
  <si>
    <t>613,45</t>
  </si>
  <si>
    <t>65</t>
  </si>
  <si>
    <t>31717112R</t>
  </si>
  <si>
    <t>Kotvení vlepovanou výztuží do vývrtu včetně montáže</t>
  </si>
  <si>
    <t>kus</t>
  </si>
  <si>
    <t>1321806147</t>
  </si>
  <si>
    <t>63</t>
  </si>
  <si>
    <t>317321118</t>
  </si>
  <si>
    <t>Mostní římsy ze ŽB C 30/37</t>
  </si>
  <si>
    <t>151449852</t>
  </si>
  <si>
    <t>64</t>
  </si>
  <si>
    <t>317353121</t>
  </si>
  <si>
    <t>Bednění mostních říms všech tvarů - zřízení</t>
  </si>
  <si>
    <t>1196225281</t>
  </si>
  <si>
    <t>(5,00+0,5)*0,10*2*2</t>
  </si>
  <si>
    <t>68</t>
  </si>
  <si>
    <t>317353221</t>
  </si>
  <si>
    <t>Bednění mostních říms všech tvarů - odstranění</t>
  </si>
  <si>
    <t>-495537627</t>
  </si>
  <si>
    <t>59</t>
  </si>
  <si>
    <t>33421311R</t>
  </si>
  <si>
    <t>Zdivo mostů z nepravidelných kamenů na maltu, objem jednoho kamene do 0,02 m3 - sanace propustku</t>
  </si>
  <si>
    <t>393511784</t>
  </si>
  <si>
    <t>62</t>
  </si>
  <si>
    <t>348171111</t>
  </si>
  <si>
    <t>Osazení mostního ocelového zábradlí nesnímatelného do betonu říms přímo</t>
  </si>
  <si>
    <t>m</t>
  </si>
  <si>
    <t>-1113880065</t>
  </si>
  <si>
    <t>77</t>
  </si>
  <si>
    <t>55391532</t>
  </si>
  <si>
    <t>zábradelní systém Pz s výplní z vodorovných ocelových tyčí ZSNH4/H2</t>
  </si>
  <si>
    <t>-58076045</t>
  </si>
  <si>
    <t>40</t>
  </si>
  <si>
    <t>56513512R</t>
  </si>
  <si>
    <t>Asfaltový beton vrstva podkladní ACP 16+ (obalované kamenivo OKS) tl 50 mm š přes 3 m</t>
  </si>
  <si>
    <t>319923759</t>
  </si>
  <si>
    <t>7,50*1880,00=14100,00</t>
  </si>
  <si>
    <t>z toho 20%</t>
  </si>
  <si>
    <t>14100,00*0,2</t>
  </si>
  <si>
    <t>44</t>
  </si>
  <si>
    <t>565146121</t>
  </si>
  <si>
    <t>Asfaltový beton vrstva podkladní ACP 22 (obalované kamenivo OKH) tl 60 mm š přes 3 m</t>
  </si>
  <si>
    <t>827231757</t>
  </si>
  <si>
    <t>7,25*1880,00</t>
  </si>
  <si>
    <t>88</t>
  </si>
  <si>
    <t>569903311</t>
  </si>
  <si>
    <t>Zřízení zemních krajnic se zhutněním</t>
  </si>
  <si>
    <t>-862661983</t>
  </si>
  <si>
    <t>2820,00*0,15</t>
  </si>
  <si>
    <t>89</t>
  </si>
  <si>
    <t>58344171</t>
  </si>
  <si>
    <t>štěrkodrť frakce 0-32</t>
  </si>
  <si>
    <t>t</t>
  </si>
  <si>
    <t>2060462091</t>
  </si>
  <si>
    <t>423,00*2</t>
  </si>
  <si>
    <t>42</t>
  </si>
  <si>
    <t>573211108</t>
  </si>
  <si>
    <t>Postřik živičný spojovací z asfaltu v množství 0,40 kg/m2</t>
  </si>
  <si>
    <t>-1343440944</t>
  </si>
  <si>
    <t>7,00*1880,00</t>
  </si>
  <si>
    <t>41</t>
  </si>
  <si>
    <t>573211109</t>
  </si>
  <si>
    <t>Postřik živičný spojovací z asfaltu v množství 0,50 kg/m2</t>
  </si>
  <si>
    <t>-910492113</t>
  </si>
  <si>
    <t>7,50*1880,00</t>
  </si>
  <si>
    <t>45</t>
  </si>
  <si>
    <t>57612312R</t>
  </si>
  <si>
    <t>Asfaltový koberec mastixový SMA 8 S (AKMJ) tl 30 mm š přes 3 m z modifikovaného asfaltu</t>
  </si>
  <si>
    <t>-1400717257</t>
  </si>
  <si>
    <t>43</t>
  </si>
  <si>
    <t>57715614R</t>
  </si>
  <si>
    <t>Asfaltový beton vrstva ložní ACL 22 S (ABVH) tl 60 mm š přes 3 m z modifikovaného asfaltu</t>
  </si>
  <si>
    <t>1349350861</t>
  </si>
  <si>
    <t>61</t>
  </si>
  <si>
    <t>62233110R</t>
  </si>
  <si>
    <t>Cementová omítka hrubá nanášená ručně - sanace propustku</t>
  </si>
  <si>
    <t>621945612</t>
  </si>
  <si>
    <t>60</t>
  </si>
  <si>
    <t>62863311R</t>
  </si>
  <si>
    <t>Vyspravení spar kamenného zdiva - sanace propustku</t>
  </si>
  <si>
    <t>-2069581652</t>
  </si>
  <si>
    <t>57</t>
  </si>
  <si>
    <t>89815321R</t>
  </si>
  <si>
    <t>Sanace propustku DN 800</t>
  </si>
  <si>
    <t>1123049288</t>
  </si>
  <si>
    <t>3</t>
  </si>
  <si>
    <t>91133112R</t>
  </si>
  <si>
    <t>Svodidlo ocelové jednostranné zádržnosti N2 typ JSNH4/N2 se zaberaněním sloupků v rozmezí do 4 m</t>
  </si>
  <si>
    <t>-1787336325</t>
  </si>
  <si>
    <t>912331111</t>
  </si>
  <si>
    <t>Montáž odrazky plašiče zvěře na plastový směrový sloupek</t>
  </si>
  <si>
    <t>-1697847456</t>
  </si>
  <si>
    <t>5</t>
  </si>
  <si>
    <t>40445170</t>
  </si>
  <si>
    <t>plašič zvěře - univerzální (60 x 81 x 184 mm)</t>
  </si>
  <si>
    <t>-1235455919</t>
  </si>
  <si>
    <t>6</t>
  </si>
  <si>
    <t>914111111</t>
  </si>
  <si>
    <t>Montáž svislé dopravní značky do velikosti 1 m2 objímkami na sloupek nebo konzolu</t>
  </si>
  <si>
    <t>585729804</t>
  </si>
  <si>
    <t>7</t>
  </si>
  <si>
    <t>40444010</t>
  </si>
  <si>
    <t>značka dopravní svislá výstražná FeZn A1-A30 P1,P4 900mm</t>
  </si>
  <si>
    <t>309950475</t>
  </si>
  <si>
    <t>40445475</t>
  </si>
  <si>
    <t>značka dopravní svislá retroreflexní fólie tř 1 FeZn prolis 900mm (trojúhelník)</t>
  </si>
  <si>
    <t>1603240909</t>
  </si>
  <si>
    <t>9</t>
  </si>
  <si>
    <t>40445517</t>
  </si>
  <si>
    <t>značka dopravní svislá retroreflexní fólie tř 1 FeZn-Al rám D 700mm</t>
  </si>
  <si>
    <t>-964061508</t>
  </si>
  <si>
    <t>10</t>
  </si>
  <si>
    <t>40444270</t>
  </si>
  <si>
    <t>značka dopravní svislá FeZn NK 1000 x 1500 mm</t>
  </si>
  <si>
    <t>960302000</t>
  </si>
  <si>
    <t>11</t>
  </si>
  <si>
    <t>40444230</t>
  </si>
  <si>
    <t>značka dopravní svislá FeZn NK 500 x 500 mm</t>
  </si>
  <si>
    <t>1991347937</t>
  </si>
  <si>
    <t>12</t>
  </si>
  <si>
    <t>40444110</t>
  </si>
  <si>
    <t>značka dopravní svislá zákazová B FeZn JAC 700 mm</t>
  </si>
  <si>
    <t>-55727964</t>
  </si>
  <si>
    <t>13</t>
  </si>
  <si>
    <t>40445402</t>
  </si>
  <si>
    <t>značka dopravní svislá nereflexní FeZn prolis D 700mm</t>
  </si>
  <si>
    <t>1980582693</t>
  </si>
  <si>
    <t>14</t>
  </si>
  <si>
    <t>40444280</t>
  </si>
  <si>
    <t>značka dopravní svislá FeZn NK 1100 (1350) x 330 mm</t>
  </si>
  <si>
    <t>-1785014241</t>
  </si>
  <si>
    <t>40444285</t>
  </si>
  <si>
    <t>značka dopravní svislá FeZn NK 1100 (1350) x 500 mm</t>
  </si>
  <si>
    <t>1792509269</t>
  </si>
  <si>
    <t>16</t>
  </si>
  <si>
    <t>914511111</t>
  </si>
  <si>
    <t>Montáž sloupku dopravních značek délky do 3,5 m s betonovým základem</t>
  </si>
  <si>
    <t>968672674</t>
  </si>
  <si>
    <t>17</t>
  </si>
  <si>
    <t>40445230</t>
  </si>
  <si>
    <t>sloupek Zn pro dopravní značku D 70mm v 350mm</t>
  </si>
  <si>
    <t>-1056016114</t>
  </si>
  <si>
    <t>18</t>
  </si>
  <si>
    <t>40445254</t>
  </si>
  <si>
    <t>víčko plastové na sloupek D 70mm</t>
  </si>
  <si>
    <t>2013755791</t>
  </si>
  <si>
    <t>19</t>
  </si>
  <si>
    <t>40445257</t>
  </si>
  <si>
    <t>upínací svorka na sloupek D 70 mm</t>
  </si>
  <si>
    <t>-2044877404</t>
  </si>
  <si>
    <t>20</t>
  </si>
  <si>
    <t>915111111</t>
  </si>
  <si>
    <t>Vodorovné dopravní značení dělící čáry souvislé š 125 mm základní bílá barva</t>
  </si>
  <si>
    <t>1337082500</t>
  </si>
  <si>
    <t>915111121</t>
  </si>
  <si>
    <t>Vodorovné dopravní značení dělící čáry přerušované š 125 mm základní bílá barva</t>
  </si>
  <si>
    <t>1831147247</t>
  </si>
  <si>
    <t>22</t>
  </si>
  <si>
    <t>915121111</t>
  </si>
  <si>
    <t>Vodorovné dopravní značení vodící čáry souvislé š 250 mm základní bíllá barva</t>
  </si>
  <si>
    <t>-839226066</t>
  </si>
  <si>
    <t>23</t>
  </si>
  <si>
    <t>915121121</t>
  </si>
  <si>
    <t>Vodorovné dopravní značení vodící čáry přerušované š 250 mm základní bíllá barva</t>
  </si>
  <si>
    <t>1734866450</t>
  </si>
  <si>
    <t>24</t>
  </si>
  <si>
    <t>915131111</t>
  </si>
  <si>
    <t>Vodorovné dopravní značení přechody pro chodce, šipky, symboly základní bílá barva</t>
  </si>
  <si>
    <t>-1677662578</t>
  </si>
  <si>
    <t>25</t>
  </si>
  <si>
    <t>915211111</t>
  </si>
  <si>
    <t>Vodorovné dopravní značení dělící čáry souvislé š 125 mm bílý plast</t>
  </si>
  <si>
    <t>-704942524</t>
  </si>
  <si>
    <t>26</t>
  </si>
  <si>
    <t>915211121</t>
  </si>
  <si>
    <t>Vodorovné dopravní značení dělící čáry přerušované š 125 mm bílý plast</t>
  </si>
  <si>
    <t>-1535538958</t>
  </si>
  <si>
    <t>27</t>
  </si>
  <si>
    <t>915221111</t>
  </si>
  <si>
    <t>Vodorovné dopravní značení vodící čáry souvislé š 250 mm bílý plast</t>
  </si>
  <si>
    <t>1701084046</t>
  </si>
  <si>
    <t>28</t>
  </si>
  <si>
    <t>915221121</t>
  </si>
  <si>
    <t>Vodorovné dopravní značení vodící čáry přerušované š 250 mm bílý plast</t>
  </si>
  <si>
    <t>1639927839</t>
  </si>
  <si>
    <t>29</t>
  </si>
  <si>
    <t>915231111</t>
  </si>
  <si>
    <t>Vodorovné dopravní značení přechody pro chodce, šipky, symboly bílý plast</t>
  </si>
  <si>
    <t>851247216</t>
  </si>
  <si>
    <t>80</t>
  </si>
  <si>
    <t>919721223</t>
  </si>
  <si>
    <t>Geomříž pro vyztužení asfaltového povrchu ze skelných vláken s geotextilií pevnost 100 kN/m</t>
  </si>
  <si>
    <t>-192684447</t>
  </si>
  <si>
    <t>50</t>
  </si>
  <si>
    <t>938902151</t>
  </si>
  <si>
    <t>Čistění příkopů strojně příkopovou frézou š dna do 400 mm</t>
  </si>
  <si>
    <t>945146083</t>
  </si>
  <si>
    <t>47</t>
  </si>
  <si>
    <t>938902422</t>
  </si>
  <si>
    <t>Čištění propustků strojně tlakovou vodou D do 1000 mm při tl nánosu do 50% DN</t>
  </si>
  <si>
    <t>1063598788</t>
  </si>
  <si>
    <t>48</t>
  </si>
  <si>
    <t>938902499</t>
  </si>
  <si>
    <t>Příplatek k čištění propustků delších než 8 m za každý další 1 m délky</t>
  </si>
  <si>
    <t>543353005</t>
  </si>
  <si>
    <t>20,00-2*8,00</t>
  </si>
  <si>
    <t>73</t>
  </si>
  <si>
    <t>938909111</t>
  </si>
  <si>
    <t>Čištění vozovek metením strojně podkladu nebo krytu štěrkového</t>
  </si>
  <si>
    <t>837532484</t>
  </si>
  <si>
    <t>70</t>
  </si>
  <si>
    <t>941111111</t>
  </si>
  <si>
    <t>Montáž lešení řadového trubkového lehkého s podlahami zatížení do 200 kg/m2 š do 0,9 m v do 10 m</t>
  </si>
  <si>
    <t>184449404</t>
  </si>
  <si>
    <t>71</t>
  </si>
  <si>
    <t>941111211</t>
  </si>
  <si>
    <t>Příplatek k lešení řadovému trubkovému lehkému s podlahami š 0,9 m v 10 m za první a ZKD den použití</t>
  </si>
  <si>
    <t>1864913944</t>
  </si>
  <si>
    <t>32,00*5</t>
  </si>
  <si>
    <t>72</t>
  </si>
  <si>
    <t>941111811</t>
  </si>
  <si>
    <t>Demontáž lešení řadového trubkového lehkého s podlahami zatížení do 200 kg/m2 š do 0,9 m v do 10 m</t>
  </si>
  <si>
    <t>-52858735</t>
  </si>
  <si>
    <t>30</t>
  </si>
  <si>
    <t>966005311</t>
  </si>
  <si>
    <t>Rozebrání a odstranění silničního svodidla s jednou pásnicí</t>
  </si>
  <si>
    <t>-1979103786</t>
  </si>
  <si>
    <t>31</t>
  </si>
  <si>
    <t>966006132</t>
  </si>
  <si>
    <t>Odstranění značek dopravních nebo orientačních se sloupky s betonovými patkami</t>
  </si>
  <si>
    <t>-1617702175</t>
  </si>
  <si>
    <t>69</t>
  </si>
  <si>
    <t>98151111R</t>
  </si>
  <si>
    <t>Demolice říms propustku včetně zábradlí</t>
  </si>
  <si>
    <t>877082109</t>
  </si>
  <si>
    <t>81</t>
  </si>
  <si>
    <t>997221551</t>
  </si>
  <si>
    <t>Vodorovná doprava suti ze sypkých materiálů do 1 km</t>
  </si>
  <si>
    <t>-2027172923</t>
  </si>
  <si>
    <t>647,58+2,58+1,72+244,40+817,80</t>
  </si>
  <si>
    <t>82</t>
  </si>
  <si>
    <t>997221559</t>
  </si>
  <si>
    <t>Příplatek ZKD 1 km u vodorovné dopravy suti ze sypkých materiálů</t>
  </si>
  <si>
    <t>-23618717</t>
  </si>
  <si>
    <t>skládka 16 km</t>
  </si>
  <si>
    <t>1714,80*15</t>
  </si>
  <si>
    <t>83</t>
  </si>
  <si>
    <t>997221571</t>
  </si>
  <si>
    <t>Vodorovná doprava vybouraných hmot do 1 km</t>
  </si>
  <si>
    <t>-1332766193</t>
  </si>
  <si>
    <t>6256,64+17,01+1,476+1,205</t>
  </si>
  <si>
    <t>84</t>
  </si>
  <si>
    <t>997221579</t>
  </si>
  <si>
    <t>Příplatek ZKD 1 km u vodorovné dopravy vybouraných hmot</t>
  </si>
  <si>
    <t>-1654911746</t>
  </si>
  <si>
    <t>6276,331*15</t>
  </si>
  <si>
    <t>85</t>
  </si>
  <si>
    <t>997221611</t>
  </si>
  <si>
    <t>Nakládání suti na dopravní prostředky pro vodorovnou dopravu</t>
  </si>
  <si>
    <t>-90471328</t>
  </si>
  <si>
    <t>86</t>
  </si>
  <si>
    <t>997221612</t>
  </si>
  <si>
    <t>Nakládání vybouraných hmot na dopravní prostředky pro vodorovnou dopravu</t>
  </si>
  <si>
    <t>-726716889</t>
  </si>
  <si>
    <t>87</t>
  </si>
  <si>
    <t>997221825</t>
  </si>
  <si>
    <t>Poplatek za uložení na skládce (skládkovné) stavebního odpadu železobetonového kód odpadu 170 101</t>
  </si>
  <si>
    <t>-1486066444</t>
  </si>
  <si>
    <t>74</t>
  </si>
  <si>
    <t>99722182R</t>
  </si>
  <si>
    <t>Poplatek za uložení na skládce (skládkovné) - značky, svodidla</t>
  </si>
  <si>
    <t>-215239924</t>
  </si>
  <si>
    <t>1,476+17,01</t>
  </si>
  <si>
    <t>75</t>
  </si>
  <si>
    <t>126337275</t>
  </si>
  <si>
    <t>55</t>
  </si>
  <si>
    <t>997221845</t>
  </si>
  <si>
    <t>Poplatek za uložení na skládce (skládkovné) odpadu asfaltového bez dehtu kód odpadu 170 302</t>
  </si>
  <si>
    <t>607100360</t>
  </si>
  <si>
    <t>56</t>
  </si>
  <si>
    <t>997221855</t>
  </si>
  <si>
    <t>Poplatek za uložení na skládce (skládkovné) zeminy a kameniva kód odpadu 170 504</t>
  </si>
  <si>
    <t>-1582029051</t>
  </si>
  <si>
    <t>58</t>
  </si>
  <si>
    <t>998225111</t>
  </si>
  <si>
    <t>Přesun hmot pro pozemní komunikace s krytem z kamene, monolitickým betonovým nebo živičným</t>
  </si>
  <si>
    <t>-1257201218</t>
  </si>
  <si>
    <t>SO 103 - Silnice II/112 - úsek Struhařov - železniční přejezd</t>
  </si>
  <si>
    <t xml:space="preserve">    4 - Vodorovné konstrukce</t>
  </si>
  <si>
    <t>113107224</t>
  </si>
  <si>
    <t>Odstranění podkladu z kameniva drceného tl 400 mm strojně pl přes 200 m2</t>
  </si>
  <si>
    <t>2021952206</t>
  </si>
  <si>
    <t>402,07*8,50</t>
  </si>
  <si>
    <t>92</t>
  </si>
  <si>
    <t>1953566421</t>
  </si>
  <si>
    <t>610,00</t>
  </si>
  <si>
    <t>113154336</t>
  </si>
  <si>
    <t>Frézování živičného krytu tl 300 mm pruh š 2 m pl do 10000 m2 bez překážek v trase</t>
  </si>
  <si>
    <t>-722820976</t>
  </si>
  <si>
    <t>dle projektu</t>
  </si>
  <si>
    <t>2720,00</t>
  </si>
  <si>
    <t>1600987924</t>
  </si>
  <si>
    <t>-317220939</t>
  </si>
  <si>
    <t>122201101</t>
  </si>
  <si>
    <t>Odkopávky a prokopávky nezapažené v hornině tř. 3 objem do 100 m3</t>
  </si>
  <si>
    <t>-567198557</t>
  </si>
  <si>
    <t>výkop pro trativod</t>
  </si>
  <si>
    <t>105,00*0,75*0,40</t>
  </si>
  <si>
    <t>122201109</t>
  </si>
  <si>
    <t>Příplatek za lepivost u odkopávek v hornině tř. 1 až 3</t>
  </si>
  <si>
    <t>740055880</t>
  </si>
  <si>
    <t>31,50*0,30</t>
  </si>
  <si>
    <t>-1894274190</t>
  </si>
  <si>
    <t>1919,70*0,15</t>
  </si>
  <si>
    <t>131201101</t>
  </si>
  <si>
    <t>Hloubení jam nezapažených v hornině tř. 3 objemu do 100 m3</t>
  </si>
  <si>
    <t>728123557</t>
  </si>
  <si>
    <t>vsakovací jáma</t>
  </si>
  <si>
    <t>7,40</t>
  </si>
  <si>
    <t>131201109</t>
  </si>
  <si>
    <t>Příplatek za lepivost u hloubení jam nezapažených v hornině tř. 3</t>
  </si>
  <si>
    <t>-1922899220</t>
  </si>
  <si>
    <t>7,40*0,3</t>
  </si>
  <si>
    <t>161101101</t>
  </si>
  <si>
    <t>Svislé přemístění výkopku z horniny tř. 1 až 4 hl výkopu do 2,5 m</t>
  </si>
  <si>
    <t>-496311102</t>
  </si>
  <si>
    <t>162601102</t>
  </si>
  <si>
    <t>Vodorovné přemístění do 5000 m výkopku/sypaniny z horniny tř. 1 až 4</t>
  </si>
  <si>
    <t>109901129</t>
  </si>
  <si>
    <t>výkopek na mezideponii a zpět pro zpětné využití</t>
  </si>
  <si>
    <t>(31,50+7,40)*2</t>
  </si>
  <si>
    <t>odstraněné kamenivo na zásyp</t>
  </si>
  <si>
    <t>52,1*2</t>
  </si>
  <si>
    <t>167101101</t>
  </si>
  <si>
    <t>Nakládání výkopku z hornin tř. 1 až 4 do 100 m3</t>
  </si>
  <si>
    <t>-671194693</t>
  </si>
  <si>
    <t>výkopek na mezideponii pro zpětné využití:</t>
  </si>
  <si>
    <t>31,50+7,40</t>
  </si>
  <si>
    <t>46</t>
  </si>
  <si>
    <t>171101103</t>
  </si>
  <si>
    <t>Uložení sypaniny z hornin soudržných do násypů zhutněných do 100 % PS</t>
  </si>
  <si>
    <t>605734156</t>
  </si>
  <si>
    <t>dle kubat. listu</t>
  </si>
  <si>
    <t>použit vytěžený výkopek</t>
  </si>
  <si>
    <t>13,00</t>
  </si>
  <si>
    <t>174101101</t>
  </si>
  <si>
    <t>Zásyp jam, šachet rýh nebo kolem objektů sypaninou se zhutněním</t>
  </si>
  <si>
    <t>1697579521</t>
  </si>
  <si>
    <t xml:space="preserve">dle kub. listu </t>
  </si>
  <si>
    <t>na zásyp použit výkopek a část odstraněného kameniva</t>
  </si>
  <si>
    <t>78,00</t>
  </si>
  <si>
    <t>58343959</t>
  </si>
  <si>
    <t>kamenivo drcené hrubé frakce 32-63</t>
  </si>
  <si>
    <t>164234964</t>
  </si>
  <si>
    <t>7,40*2</t>
  </si>
  <si>
    <t>53</t>
  </si>
  <si>
    <t>1336245886</t>
  </si>
  <si>
    <t>1919,70</t>
  </si>
  <si>
    <t>54</t>
  </si>
  <si>
    <t>1509998950</t>
  </si>
  <si>
    <t>-1892656650</t>
  </si>
  <si>
    <t>49</t>
  </si>
  <si>
    <t>-540420069</t>
  </si>
  <si>
    <t>4083,50</t>
  </si>
  <si>
    <t>722438814</t>
  </si>
  <si>
    <t>325,80</t>
  </si>
  <si>
    <t>212752212</t>
  </si>
  <si>
    <t>Trativod z drenážních trubek plastových flexibilních D do 100 mm včetně lože otevřený výkop</t>
  </si>
  <si>
    <t>1563529471</t>
  </si>
  <si>
    <t>51</t>
  </si>
  <si>
    <t>213141133</t>
  </si>
  <si>
    <t>Zřízení vrstvy z geotextilie ve sklonu do 1:1 š do 8,5 m</t>
  </si>
  <si>
    <t>-1849881738</t>
  </si>
  <si>
    <t>trativod</t>
  </si>
  <si>
    <t>105,00*(0,40+0,75+0,40)</t>
  </si>
  <si>
    <t>4,00</t>
  </si>
  <si>
    <t>52</t>
  </si>
  <si>
    <t>69311007</t>
  </si>
  <si>
    <t>geotextilie tkaná PP 25kN/m</t>
  </si>
  <si>
    <t>690666909</t>
  </si>
  <si>
    <t>166,75</t>
  </si>
  <si>
    <t>452313141</t>
  </si>
  <si>
    <t>Podkladní bloky z betonu prostého tř. C 16/20 otevřený výkop</t>
  </si>
  <si>
    <t>-1962047717</t>
  </si>
  <si>
    <t>vyústění trativodu</t>
  </si>
  <si>
    <t>0,60*0,90*0,50*2</t>
  </si>
  <si>
    <t>452353101</t>
  </si>
  <si>
    <t>Bednění podkladních bloků otevřený výkop</t>
  </si>
  <si>
    <t>-928019363</t>
  </si>
  <si>
    <t>(0,60+0,50)*0,90*2</t>
  </si>
  <si>
    <t>561021121</t>
  </si>
  <si>
    <t>Zřízení podkladu ze zeminy upravené vápnem, cementem, směsnými pojivy tl 200 mm plochy do 5000 m2</t>
  </si>
  <si>
    <t>-1205214524</t>
  </si>
  <si>
    <t>8,00*402,07</t>
  </si>
  <si>
    <t>58591050</t>
  </si>
  <si>
    <t>pojivo hydraulické pro podkladní vrstvy zeminy mrazu a síranum odolné</t>
  </si>
  <si>
    <t>-65634799</t>
  </si>
  <si>
    <t>564861111</t>
  </si>
  <si>
    <t>Podklad ze štěrkodrtě ŠD tl 200 mm</t>
  </si>
  <si>
    <t>-915985282</t>
  </si>
  <si>
    <t>8,50*402,07</t>
  </si>
  <si>
    <t>78</t>
  </si>
  <si>
    <t>56517612R</t>
  </si>
  <si>
    <t>Asfaltová směs s vysokým modulem tuhosti VMT 22 tl 100 mm š přes 3 m z modifikovaného asfaltu</t>
  </si>
  <si>
    <t>-1075051080</t>
  </si>
  <si>
    <t>7,50*402,07</t>
  </si>
  <si>
    <t>-1583315626</t>
  </si>
  <si>
    <t>610,00*0,15</t>
  </si>
  <si>
    <t>91</t>
  </si>
  <si>
    <t>1888719316</t>
  </si>
  <si>
    <t>91,50*2</t>
  </si>
  <si>
    <t>66</t>
  </si>
  <si>
    <t>573111111</t>
  </si>
  <si>
    <t>Postřik živičný infiltrační s posypem z asfaltu množství 0,60 kg/m2</t>
  </si>
  <si>
    <t>1598846145</t>
  </si>
  <si>
    <t>573211107</t>
  </si>
  <si>
    <t>Postřik živičný spojovací z asfaltu v množství 0,30 kg/m2</t>
  </si>
  <si>
    <t>1300276342</t>
  </si>
  <si>
    <t>67</t>
  </si>
  <si>
    <t>-2139658309</t>
  </si>
  <si>
    <t>7,00*402,07</t>
  </si>
  <si>
    <t>1934559744</t>
  </si>
  <si>
    <t>57717614R</t>
  </si>
  <si>
    <t>Asfaltový beton vrstva ložní ACL 22 S (ABVH) tl 80 mm š přes 3 m z modifikovaného asfaltu</t>
  </si>
  <si>
    <t>936627796</t>
  </si>
  <si>
    <t>40445513</t>
  </si>
  <si>
    <t>značka dopravní svislá retroreflexní fólie tř 1 FeZn-Al rám 700mm (A32a) výstražný kříž</t>
  </si>
  <si>
    <t>1253359397</t>
  </si>
  <si>
    <t>40444042</t>
  </si>
  <si>
    <t>značka dopravní svislá FeZn NK A31a A31b A31c 400x1200mm</t>
  </si>
  <si>
    <t>-244801545</t>
  </si>
  <si>
    <t>40445421</t>
  </si>
  <si>
    <t>značka dopravní svislá nereflexní FeZn prolis 1500x500mm</t>
  </si>
  <si>
    <t>1758394948</t>
  </si>
  <si>
    <t>1446145101</t>
  </si>
  <si>
    <t>331318066</t>
  </si>
  <si>
    <t>1459338114</t>
  </si>
  <si>
    <t>-1116626525</t>
  </si>
  <si>
    <t>1542231406</t>
  </si>
  <si>
    <t>-727584748</t>
  </si>
  <si>
    <t>1116048756</t>
  </si>
  <si>
    <t>-1942859060</t>
  </si>
  <si>
    <t>-1337118489</t>
  </si>
  <si>
    <t>76</t>
  </si>
  <si>
    <t>938909311</t>
  </si>
  <si>
    <t>Čištění vozovek metením strojně podkladu nebo krytu betonového nebo živičného</t>
  </si>
  <si>
    <t>506735773</t>
  </si>
  <si>
    <t>966006211</t>
  </si>
  <si>
    <t>Odstranění svislých dopravních značek ze sloupů, sloupků nebo konzol</t>
  </si>
  <si>
    <t>1038218279</t>
  </si>
  <si>
    <t>971988410</t>
  </si>
  <si>
    <t>1982,205+139,32+54,40+176,90</t>
  </si>
  <si>
    <t>odečet na zásyp</t>
  </si>
  <si>
    <t>-52,10*2</t>
  </si>
  <si>
    <t>1704785304</t>
  </si>
  <si>
    <t>2248,625*15</t>
  </si>
  <si>
    <t>1091632254</t>
  </si>
  <si>
    <t>2088,96+1,148+0,056</t>
  </si>
  <si>
    <t>-148088035</t>
  </si>
  <si>
    <t>2090,164*15</t>
  </si>
  <si>
    <t>243232643</t>
  </si>
  <si>
    <t>929060464</t>
  </si>
  <si>
    <t>222438748</t>
  </si>
  <si>
    <t>99722184R</t>
  </si>
  <si>
    <t>Poplatek za uložení na skládce (skládkovné) odpadu - značky, svodidla</t>
  </si>
  <si>
    <t>-1367887093</t>
  </si>
  <si>
    <t>1,148+0,056</t>
  </si>
  <si>
    <t>-1339277647</t>
  </si>
  <si>
    <t>1982,205+139,320+54,40+176,90</t>
  </si>
  <si>
    <t>-52,1*2</t>
  </si>
  <si>
    <t>30176052</t>
  </si>
  <si>
    <t>SO 800 -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</si>
  <si>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</si>
  <si>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</si>
  <si>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</si>
  <si>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</si>
  <si>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</si>
  <si>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</si>
  <si>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012103000</t>
  </si>
  <si>
    <t>Geodetické práce před výstavbou</t>
  </si>
  <si>
    <t>soub</t>
  </si>
  <si>
    <t>1024</t>
  </si>
  <si>
    <t>299759508</t>
  </si>
  <si>
    <t>012203000</t>
  </si>
  <si>
    <t>Geodetické práce při provádění stavby</t>
  </si>
  <si>
    <t>-1902379077</t>
  </si>
  <si>
    <t>012303000</t>
  </si>
  <si>
    <t>Geodetické práce po výstavbě</t>
  </si>
  <si>
    <t>-1714136331</t>
  </si>
  <si>
    <t>01324400R</t>
  </si>
  <si>
    <t xml:space="preserve">Dokumentace pro realizaci stavby </t>
  </si>
  <si>
    <t>847567741</t>
  </si>
  <si>
    <t>013254000</t>
  </si>
  <si>
    <t>Dokumentace skutečného provedení stavby</t>
  </si>
  <si>
    <t>1748712162</t>
  </si>
  <si>
    <t>01325400R</t>
  </si>
  <si>
    <t>Pasportizace</t>
  </si>
  <si>
    <t>-206195145</t>
  </si>
  <si>
    <t>030001000</t>
  </si>
  <si>
    <t>Zařízení staveniště</t>
  </si>
  <si>
    <t>-1375939383</t>
  </si>
  <si>
    <t>03000100R</t>
  </si>
  <si>
    <t>Dopravně inženýrské opatření</t>
  </si>
  <si>
    <t>-790262832</t>
  </si>
  <si>
    <t>041403000</t>
  </si>
  <si>
    <t>Koordinátor BOZP na staveništi</t>
  </si>
  <si>
    <t>-1974882356</t>
  </si>
  <si>
    <t>042503000</t>
  </si>
  <si>
    <t>Plán BOZP na staveništi</t>
  </si>
  <si>
    <t>-1830245264</t>
  </si>
  <si>
    <t>062002000</t>
  </si>
  <si>
    <t>Ztížené dopravní podmínky</t>
  </si>
  <si>
    <t>-988609915</t>
  </si>
  <si>
    <t>0900010R1</t>
  </si>
  <si>
    <t xml:space="preserve">Instalace větrací a rekuperační jednotky v domě č.p. 6 Boušice </t>
  </si>
  <si>
    <t>-1062165192</t>
  </si>
  <si>
    <t>0900010R2</t>
  </si>
  <si>
    <t>Zkoušky zatěžovací, hutnící apod.</t>
  </si>
  <si>
    <t>1854334816</t>
  </si>
  <si>
    <t>0900010R3</t>
  </si>
  <si>
    <t>Případná oprava objízdných komunikací - dle požadavku SÚS</t>
  </si>
  <si>
    <t>1991973457</t>
  </si>
  <si>
    <t>0900010R4</t>
  </si>
  <si>
    <t xml:space="preserve">Zkoušky nových konstrukcí </t>
  </si>
  <si>
    <t>-1664354009</t>
  </si>
  <si>
    <t>0900010R5</t>
  </si>
  <si>
    <t>Informační tabule</t>
  </si>
  <si>
    <t>-10649692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</si>
</sst>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5" fillId="5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5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140625" customWidth="1"/>
    <col min="34" max="34" width="2.85546875" customWidth="1"/>
    <col min="35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.42578125" customWidth="1"/>
    <col min="44" max="44" width="11.7109375" customWidth="1"/>
    <col min="45" max="46" width="22.140625" hidden="1" customWidth="1"/>
    <col min="47" max="47" width="21.425781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89" width="9.140625" hidden="1"/>
  </cols>
  <sheetData>
    <row r="1" spans="1:73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" customHeight="1">
      <c r="C2" s="180" t="s">
        <v>7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R2" s="215" t="s">
        <v>8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21" t="s">
        <v>9</v>
      </c>
      <c r="BT2" s="21" t="s">
        <v>10</v>
      </c>
    </row>
    <row r="3" spans="1:73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" customHeight="1">
      <c r="B4" s="25"/>
      <c r="C4" s="182" t="s">
        <v>12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26"/>
      <c r="AS4" s="20" t="s">
        <v>13</v>
      </c>
      <c r="BS4" s="21" t="s">
        <v>14</v>
      </c>
    </row>
    <row r="5" spans="1:73" ht="14.4" customHeight="1">
      <c r="B5" s="25"/>
      <c r="C5" s="27"/>
      <c r="D5" s="28" t="s">
        <v>15</v>
      </c>
      <c r="E5" s="27"/>
      <c r="F5" s="27"/>
      <c r="G5" s="27"/>
      <c r="H5" s="27"/>
      <c r="I5" s="27"/>
      <c r="J5" s="27"/>
      <c r="K5" s="184" t="s">
        <v>16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27"/>
      <c r="AQ5" s="26"/>
      <c r="BS5" s="21" t="s">
        <v>9</v>
      </c>
    </row>
    <row r="6" spans="1:73" ht="36.9" customHeight="1">
      <c r="B6" s="25"/>
      <c r="C6" s="27"/>
      <c r="D6" s="30" t="s">
        <v>17</v>
      </c>
      <c r="E6" s="27"/>
      <c r="F6" s="27"/>
      <c r="G6" s="27"/>
      <c r="H6" s="27"/>
      <c r="I6" s="27"/>
      <c r="J6" s="27"/>
      <c r="K6" s="186" t="s">
        <v>18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27"/>
      <c r="AQ6" s="26"/>
      <c r="BS6" s="21" t="s">
        <v>9</v>
      </c>
    </row>
    <row r="7" spans="1:73" ht="14.4" customHeight="1">
      <c r="B7" s="25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6"/>
      <c r="BS7" s="21" t="s">
        <v>9</v>
      </c>
    </row>
    <row r="8" spans="1:73" ht="14.4" customHeight="1">
      <c r="B8" s="25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29" t="s">
        <v>24</v>
      </c>
      <c r="AO8" s="27"/>
      <c r="AP8" s="27"/>
      <c r="AQ8" s="26"/>
      <c r="BS8" s="21" t="s">
        <v>9</v>
      </c>
    </row>
    <row r="9" spans="1:73" ht="14.4" customHeight="1">
      <c r="B9" s="25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6"/>
      <c r="BS9" s="21" t="s">
        <v>9</v>
      </c>
    </row>
    <row r="10" spans="1:73" ht="14.4" customHeight="1">
      <c r="B10" s="25"/>
      <c r="C10" s="27"/>
      <c r="D10" s="31" t="s">
        <v>25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26</v>
      </c>
      <c r="AL10" s="27"/>
      <c r="AM10" s="27"/>
      <c r="AN10" s="29" t="s">
        <v>27</v>
      </c>
      <c r="AO10" s="27"/>
      <c r="AP10" s="27"/>
      <c r="AQ10" s="26"/>
      <c r="BS10" s="21" t="s">
        <v>9</v>
      </c>
    </row>
    <row r="11" spans="1:73" ht="18.45" customHeight="1">
      <c r="B11" s="25"/>
      <c r="C11" s="27"/>
      <c r="D11" s="27"/>
      <c r="E11" s="29" t="s">
        <v>28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29</v>
      </c>
      <c r="AL11" s="27"/>
      <c r="AM11" s="27"/>
      <c r="AN11" s="29" t="s">
        <v>5</v>
      </c>
      <c r="AO11" s="27"/>
      <c r="AP11" s="27"/>
      <c r="AQ11" s="26"/>
      <c r="BS11" s="21" t="s">
        <v>9</v>
      </c>
    </row>
    <row r="12" spans="1:73" ht="6.9" customHeight="1">
      <c r="B12" s="25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6"/>
      <c r="BS12" s="21" t="s">
        <v>9</v>
      </c>
    </row>
    <row r="13" spans="1:73" ht="14.4" customHeight="1">
      <c r="B13" s="25"/>
      <c r="C13" s="27"/>
      <c r="D13" s="31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26</v>
      </c>
      <c r="AL13" s="27"/>
      <c r="AM13" s="27"/>
      <c r="AN13" s="29" t="s">
        <v>5</v>
      </c>
      <c r="AO13" s="27"/>
      <c r="AP13" s="27"/>
      <c r="AQ13" s="26"/>
      <c r="BS13" s="21" t="s">
        <v>9</v>
      </c>
    </row>
    <row r="14" spans="1:73" ht="13.2">
      <c r="B14" s="25"/>
      <c r="C14" s="27"/>
      <c r="D14" s="27"/>
      <c r="E14" s="29" t="s">
        <v>31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29</v>
      </c>
      <c r="AL14" s="27"/>
      <c r="AM14" s="27"/>
      <c r="AN14" s="29" t="s">
        <v>5</v>
      </c>
      <c r="AO14" s="27"/>
      <c r="AP14" s="27"/>
      <c r="AQ14" s="26"/>
      <c r="BS14" s="21" t="s">
        <v>9</v>
      </c>
    </row>
    <row r="15" spans="1:73" ht="6.9" customHeight="1">
      <c r="B15" s="25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6"/>
      <c r="BS15" s="21" t="s">
        <v>6</v>
      </c>
    </row>
    <row r="16" spans="1:73" ht="14.4" customHeight="1">
      <c r="B16" s="25"/>
      <c r="C16" s="27"/>
      <c r="D16" s="31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26</v>
      </c>
      <c r="AL16" s="27"/>
      <c r="AM16" s="27"/>
      <c r="AN16" s="29" t="s">
        <v>33</v>
      </c>
      <c r="AO16" s="27"/>
      <c r="AP16" s="27"/>
      <c r="AQ16" s="26"/>
      <c r="BS16" s="21" t="s">
        <v>6</v>
      </c>
    </row>
    <row r="17" spans="2:71" ht="18.45" customHeight="1">
      <c r="B17" s="25"/>
      <c r="C17" s="27"/>
      <c r="D17" s="27"/>
      <c r="E17" s="29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29</v>
      </c>
      <c r="AL17" s="27"/>
      <c r="AM17" s="27"/>
      <c r="AN17" s="29" t="s">
        <v>5</v>
      </c>
      <c r="AO17" s="27"/>
      <c r="AP17" s="27"/>
      <c r="AQ17" s="26"/>
      <c r="BS17" s="21" t="s">
        <v>35</v>
      </c>
    </row>
    <row r="18" spans="2:71" ht="6.9" customHeight="1">
      <c r="B18" s="25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6"/>
      <c r="BS18" s="21" t="s">
        <v>9</v>
      </c>
    </row>
    <row r="19" spans="2:71" ht="14.4" customHeight="1">
      <c r="B19" s="25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26</v>
      </c>
      <c r="AL19" s="27"/>
      <c r="AM19" s="27"/>
      <c r="AN19" s="29" t="s">
        <v>33</v>
      </c>
      <c r="AO19" s="27"/>
      <c r="AP19" s="27"/>
      <c r="AQ19" s="26"/>
      <c r="BS19" s="21" t="s">
        <v>9</v>
      </c>
    </row>
    <row r="20" spans="2:71" ht="18.45" customHeight="1">
      <c r="B20" s="25"/>
      <c r="C20" s="27"/>
      <c r="D20" s="27"/>
      <c r="E20" s="29" t="s">
        <v>37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29</v>
      </c>
      <c r="AL20" s="27"/>
      <c r="AM20" s="27"/>
      <c r="AN20" s="29" t="s">
        <v>5</v>
      </c>
      <c r="AO20" s="27"/>
      <c r="AP20" s="27"/>
      <c r="AQ20" s="26"/>
    </row>
    <row r="21" spans="2:71" ht="6.9" customHeight="1">
      <c r="B21" s="25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6"/>
    </row>
    <row r="22" spans="2:71" ht="13.2">
      <c r="B22" s="25"/>
      <c r="C22" s="27"/>
      <c r="D22" s="31" t="s">
        <v>38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6"/>
    </row>
    <row r="23" spans="2:71" ht="75.599999999999994" customHeight="1">
      <c r="B23" s="25"/>
      <c r="C23" s="27"/>
      <c r="D23" s="27"/>
      <c r="E23" s="187" t="s">
        <v>39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27"/>
      <c r="AP23" s="27"/>
      <c r="AQ23" s="26"/>
    </row>
    <row r="24" spans="2:71" ht="6.9" customHeight="1">
      <c r="B24" s="25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6"/>
    </row>
    <row r="25" spans="2:71" ht="6.9" customHeight="1">
      <c r="B25" s="25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6"/>
    </row>
    <row r="26" spans="2:71" ht="14.4" customHeight="1">
      <c r="B26" s="25"/>
      <c r="C26" s="27"/>
      <c r="D26" s="33" t="s">
        <v>40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8">
        <f>ROUND(AG87,2)</f>
        <v>35603611.979999997</v>
      </c>
      <c r="AL26" s="185"/>
      <c r="AM26" s="185"/>
      <c r="AN26" s="185"/>
      <c r="AO26" s="185"/>
      <c r="AP26" s="27"/>
      <c r="AQ26" s="26"/>
    </row>
    <row r="27" spans="2:71" ht="14.4" customHeight="1">
      <c r="B27" s="25"/>
      <c r="C27" s="27"/>
      <c r="D27" s="33" t="s">
        <v>41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188">
        <f>ROUND(AG92,2)</f>
        <v>0</v>
      </c>
      <c r="AL27" s="188"/>
      <c r="AM27" s="188"/>
      <c r="AN27" s="188"/>
      <c r="AO27" s="188"/>
      <c r="AP27" s="27"/>
      <c r="AQ27" s="26"/>
    </row>
    <row r="28" spans="2:71" s="1" customFormat="1" ht="6.9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5" customHeight="1">
      <c r="B29" s="34"/>
      <c r="C29" s="35"/>
      <c r="D29" s="37" t="s">
        <v>42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9">
        <f>ROUND(AK26+AK27,2)</f>
        <v>35603611.979999997</v>
      </c>
      <c r="AL29" s="190"/>
      <c r="AM29" s="190"/>
      <c r="AN29" s="190"/>
      <c r="AO29" s="190"/>
      <c r="AP29" s="35"/>
      <c r="AQ29" s="36"/>
    </row>
    <row r="30" spans="2:71" s="1" customFormat="1" ht="6.9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" customHeight="1">
      <c r="B31" s="39"/>
      <c r="C31" s="40"/>
      <c r="D31" s="41" t="s">
        <v>43</v>
      </c>
      <c r="E31" s="40"/>
      <c r="F31" s="41" t="s">
        <v>44</v>
      </c>
      <c r="G31" s="40"/>
      <c r="H31" s="40"/>
      <c r="I31" s="40"/>
      <c r="J31" s="40"/>
      <c r="K31" s="40"/>
      <c r="L31" s="191">
        <v>0.21</v>
      </c>
      <c r="M31" s="192"/>
      <c r="N31" s="192"/>
      <c r="O31" s="192"/>
      <c r="P31" s="40"/>
      <c r="Q31" s="40"/>
      <c r="R31" s="40"/>
      <c r="S31" s="40"/>
      <c r="T31" s="43" t="s">
        <v>45</v>
      </c>
      <c r="U31" s="40"/>
      <c r="V31" s="40"/>
      <c r="W31" s="193">
        <f>ROUND(AZ87+SUM(CD93),2)</f>
        <v>35603611.979999997</v>
      </c>
      <c r="X31" s="192"/>
      <c r="Y31" s="192"/>
      <c r="Z31" s="192"/>
      <c r="AA31" s="192"/>
      <c r="AB31" s="192"/>
      <c r="AC31" s="192"/>
      <c r="AD31" s="192"/>
      <c r="AE31" s="192"/>
      <c r="AF31" s="40"/>
      <c r="AG31" s="40"/>
      <c r="AH31" s="40"/>
      <c r="AI31" s="40"/>
      <c r="AJ31" s="40"/>
      <c r="AK31" s="193">
        <f>ROUND(AV87+SUM(BY93),2)</f>
        <v>7476758.5199999996</v>
      </c>
      <c r="AL31" s="192"/>
      <c r="AM31" s="192"/>
      <c r="AN31" s="192"/>
      <c r="AO31" s="192"/>
      <c r="AP31" s="40"/>
      <c r="AQ31" s="44"/>
    </row>
    <row r="32" spans="2:71" s="2" customFormat="1" ht="14.4" customHeight="1">
      <c r="B32" s="39"/>
      <c r="C32" s="40"/>
      <c r="D32" s="40"/>
      <c r="E32" s="40"/>
      <c r="F32" s="41" t="s">
        <v>46</v>
      </c>
      <c r="G32" s="40"/>
      <c r="H32" s="40"/>
      <c r="I32" s="40"/>
      <c r="J32" s="40"/>
      <c r="K32" s="40"/>
      <c r="L32" s="191">
        <v>0.15</v>
      </c>
      <c r="M32" s="192"/>
      <c r="N32" s="192"/>
      <c r="O32" s="192"/>
      <c r="P32" s="40"/>
      <c r="Q32" s="40"/>
      <c r="R32" s="40"/>
      <c r="S32" s="40"/>
      <c r="T32" s="43" t="s">
        <v>45</v>
      </c>
      <c r="U32" s="40"/>
      <c r="V32" s="40"/>
      <c r="W32" s="193">
        <f>ROUND(BA87+SUM(CE93),2)</f>
        <v>0</v>
      </c>
      <c r="X32" s="192"/>
      <c r="Y32" s="192"/>
      <c r="Z32" s="192"/>
      <c r="AA32" s="192"/>
      <c r="AB32" s="192"/>
      <c r="AC32" s="192"/>
      <c r="AD32" s="192"/>
      <c r="AE32" s="192"/>
      <c r="AF32" s="40"/>
      <c r="AG32" s="40"/>
      <c r="AH32" s="40"/>
      <c r="AI32" s="40"/>
      <c r="AJ32" s="40"/>
      <c r="AK32" s="193">
        <f>ROUND(AW87+SUM(BZ93),2)</f>
        <v>0</v>
      </c>
      <c r="AL32" s="192"/>
      <c r="AM32" s="192"/>
      <c r="AN32" s="192"/>
      <c r="AO32" s="192"/>
      <c r="AP32" s="40"/>
      <c r="AQ32" s="44"/>
    </row>
    <row r="33" spans="2:43" s="2" customFormat="1" ht="14.4" hidden="1" customHeight="1">
      <c r="B33" s="39"/>
      <c r="C33" s="40"/>
      <c r="D33" s="40"/>
      <c r="E33" s="40"/>
      <c r="F33" s="41" t="s">
        <v>47</v>
      </c>
      <c r="G33" s="40"/>
      <c r="H33" s="40"/>
      <c r="I33" s="40"/>
      <c r="J33" s="40"/>
      <c r="K33" s="40"/>
      <c r="L33" s="191">
        <v>0.21</v>
      </c>
      <c r="M33" s="192"/>
      <c r="N33" s="192"/>
      <c r="O33" s="192"/>
      <c r="P33" s="40"/>
      <c r="Q33" s="40"/>
      <c r="R33" s="40"/>
      <c r="S33" s="40"/>
      <c r="T33" s="43" t="s">
        <v>45</v>
      </c>
      <c r="U33" s="40"/>
      <c r="V33" s="40"/>
      <c r="W33" s="193">
        <f>ROUND(BB87+SUM(CF93),2)</f>
        <v>0</v>
      </c>
      <c r="X33" s="192"/>
      <c r="Y33" s="192"/>
      <c r="Z33" s="192"/>
      <c r="AA33" s="192"/>
      <c r="AB33" s="192"/>
      <c r="AC33" s="192"/>
      <c r="AD33" s="192"/>
      <c r="AE33" s="192"/>
      <c r="AF33" s="40"/>
      <c r="AG33" s="40"/>
      <c r="AH33" s="40"/>
      <c r="AI33" s="40"/>
      <c r="AJ33" s="40"/>
      <c r="AK33" s="193">
        <v>0</v>
      </c>
      <c r="AL33" s="192"/>
      <c r="AM33" s="192"/>
      <c r="AN33" s="192"/>
      <c r="AO33" s="192"/>
      <c r="AP33" s="40"/>
      <c r="AQ33" s="44"/>
    </row>
    <row r="34" spans="2:43" s="2" customFormat="1" ht="14.4" hidden="1" customHeight="1">
      <c r="B34" s="39"/>
      <c r="C34" s="40"/>
      <c r="D34" s="40"/>
      <c r="E34" s="40"/>
      <c r="F34" s="41" t="s">
        <v>48</v>
      </c>
      <c r="G34" s="40"/>
      <c r="H34" s="40"/>
      <c r="I34" s="40"/>
      <c r="J34" s="40"/>
      <c r="K34" s="40"/>
      <c r="L34" s="191">
        <v>0.15</v>
      </c>
      <c r="M34" s="192"/>
      <c r="N34" s="192"/>
      <c r="O34" s="192"/>
      <c r="P34" s="40"/>
      <c r="Q34" s="40"/>
      <c r="R34" s="40"/>
      <c r="S34" s="40"/>
      <c r="T34" s="43" t="s">
        <v>45</v>
      </c>
      <c r="U34" s="40"/>
      <c r="V34" s="40"/>
      <c r="W34" s="193">
        <f>ROUND(BC87+SUM(CG93),2)</f>
        <v>0</v>
      </c>
      <c r="X34" s="192"/>
      <c r="Y34" s="192"/>
      <c r="Z34" s="192"/>
      <c r="AA34" s="192"/>
      <c r="AB34" s="192"/>
      <c r="AC34" s="192"/>
      <c r="AD34" s="192"/>
      <c r="AE34" s="192"/>
      <c r="AF34" s="40"/>
      <c r="AG34" s="40"/>
      <c r="AH34" s="40"/>
      <c r="AI34" s="40"/>
      <c r="AJ34" s="40"/>
      <c r="AK34" s="193">
        <v>0</v>
      </c>
      <c r="AL34" s="192"/>
      <c r="AM34" s="192"/>
      <c r="AN34" s="192"/>
      <c r="AO34" s="192"/>
      <c r="AP34" s="40"/>
      <c r="AQ34" s="44"/>
    </row>
    <row r="35" spans="2:43" s="2" customFormat="1" ht="14.4" hidden="1" customHeight="1">
      <c r="B35" s="39"/>
      <c r="C35" s="40"/>
      <c r="D35" s="40"/>
      <c r="E35" s="40"/>
      <c r="F35" s="41" t="s">
        <v>49</v>
      </c>
      <c r="G35" s="40"/>
      <c r="H35" s="40"/>
      <c r="I35" s="40"/>
      <c r="J35" s="40"/>
      <c r="K35" s="40"/>
      <c r="L35" s="191">
        <v>0</v>
      </c>
      <c r="M35" s="192"/>
      <c r="N35" s="192"/>
      <c r="O35" s="192"/>
      <c r="P35" s="40"/>
      <c r="Q35" s="40"/>
      <c r="R35" s="40"/>
      <c r="S35" s="40"/>
      <c r="T35" s="43" t="s">
        <v>45</v>
      </c>
      <c r="U35" s="40"/>
      <c r="V35" s="40"/>
      <c r="W35" s="193">
        <f>ROUND(BD87+SUM(CH93),2)</f>
        <v>0</v>
      </c>
      <c r="X35" s="192"/>
      <c r="Y35" s="192"/>
      <c r="Z35" s="192"/>
      <c r="AA35" s="192"/>
      <c r="AB35" s="192"/>
      <c r="AC35" s="192"/>
      <c r="AD35" s="192"/>
      <c r="AE35" s="192"/>
      <c r="AF35" s="40"/>
      <c r="AG35" s="40"/>
      <c r="AH35" s="40"/>
      <c r="AI35" s="40"/>
      <c r="AJ35" s="40"/>
      <c r="AK35" s="193">
        <v>0</v>
      </c>
      <c r="AL35" s="192"/>
      <c r="AM35" s="192"/>
      <c r="AN35" s="192"/>
      <c r="AO35" s="192"/>
      <c r="AP35" s="40"/>
      <c r="AQ35" s="44"/>
    </row>
    <row r="36" spans="2:43" s="1" customFormat="1" ht="6.9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5" customHeight="1">
      <c r="B37" s="34"/>
      <c r="C37" s="45"/>
      <c r="D37" s="46" t="s">
        <v>50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51</v>
      </c>
      <c r="U37" s="47"/>
      <c r="V37" s="47"/>
      <c r="W37" s="47"/>
      <c r="X37" s="194" t="s">
        <v>52</v>
      </c>
      <c r="Y37" s="195"/>
      <c r="Z37" s="195"/>
      <c r="AA37" s="195"/>
      <c r="AB37" s="195"/>
      <c r="AC37" s="47"/>
      <c r="AD37" s="47"/>
      <c r="AE37" s="47"/>
      <c r="AF37" s="47"/>
      <c r="AG37" s="47"/>
      <c r="AH37" s="47"/>
      <c r="AI37" s="47"/>
      <c r="AJ37" s="47"/>
      <c r="AK37" s="196">
        <f>SUM(AK29:AK35)</f>
        <v>43080370.5</v>
      </c>
      <c r="AL37" s="195"/>
      <c r="AM37" s="195"/>
      <c r="AN37" s="195"/>
      <c r="AO37" s="197"/>
      <c r="AP37" s="45"/>
      <c r="AQ37" s="36"/>
    </row>
    <row r="38" spans="2:43" s="1" customFormat="1" ht="14.4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 ht="12">
      <c r="B39" s="25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6"/>
    </row>
    <row r="40" spans="2:43" ht="12">
      <c r="B40" s="25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6"/>
    </row>
    <row r="41" spans="2:43" ht="12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6"/>
    </row>
    <row r="42" spans="2:43" ht="12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6"/>
    </row>
    <row r="43" spans="2:43" ht="12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6"/>
    </row>
    <row r="44" spans="2:43" ht="12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6"/>
    </row>
    <row r="45" spans="2:43" ht="12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6"/>
    </row>
    <row r="46" spans="2:43" ht="12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6"/>
    </row>
    <row r="47" spans="2:43" ht="12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6"/>
    </row>
    <row r="48" spans="2:43" ht="12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6"/>
    </row>
    <row r="49" spans="2:43" s="1" customFormat="1">
      <c r="B49" s="34"/>
      <c r="C49" s="35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54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2">
      <c r="B50" s="25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6"/>
    </row>
    <row r="51" spans="2:43" ht="12">
      <c r="B51" s="25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6"/>
    </row>
    <row r="52" spans="2:43" ht="12">
      <c r="B52" s="25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6"/>
    </row>
    <row r="53" spans="2:43" ht="12">
      <c r="B53" s="25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6"/>
    </row>
    <row r="54" spans="2:43" ht="12">
      <c r="B54" s="25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6"/>
    </row>
    <row r="55" spans="2:43" ht="12">
      <c r="B55" s="25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6"/>
    </row>
    <row r="56" spans="2:43" ht="12">
      <c r="B56" s="25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6"/>
    </row>
    <row r="57" spans="2:43" ht="12">
      <c r="B57" s="25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6"/>
    </row>
    <row r="58" spans="2:43" s="1" customFormat="1">
      <c r="B58" s="34"/>
      <c r="C58" s="35"/>
      <c r="D58" s="54" t="s">
        <v>55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56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55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56</v>
      </c>
      <c r="AN58" s="55"/>
      <c r="AO58" s="57"/>
      <c r="AP58" s="35"/>
      <c r="AQ58" s="36"/>
    </row>
    <row r="59" spans="2:43" ht="12">
      <c r="B59" s="25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6"/>
    </row>
    <row r="60" spans="2:43" s="1" customFormat="1">
      <c r="B60" s="34"/>
      <c r="C60" s="35"/>
      <c r="D60" s="49" t="s">
        <v>57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58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2">
      <c r="B61" s="25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6"/>
    </row>
    <row r="62" spans="2:43" ht="12">
      <c r="B62" s="25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6"/>
    </row>
    <row r="63" spans="2:43" ht="12">
      <c r="B63" s="25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6"/>
    </row>
    <row r="64" spans="2:43" ht="12">
      <c r="B64" s="25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6"/>
    </row>
    <row r="65" spans="2:43" ht="12">
      <c r="B65" s="25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6"/>
    </row>
    <row r="66" spans="2:43" ht="12">
      <c r="B66" s="25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6"/>
    </row>
    <row r="67" spans="2:43" ht="12">
      <c r="B67" s="25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6"/>
    </row>
    <row r="68" spans="2:43" ht="12">
      <c r="B68" s="25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6"/>
    </row>
    <row r="69" spans="2:43" s="1" customFormat="1">
      <c r="B69" s="34"/>
      <c r="C69" s="35"/>
      <c r="D69" s="54" t="s">
        <v>55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56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55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56</v>
      </c>
      <c r="AN69" s="55"/>
      <c r="AO69" s="57"/>
      <c r="AP69" s="35"/>
      <c r="AQ69" s="36"/>
    </row>
    <row r="70" spans="2:43" s="1" customFormat="1" ht="6.9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" customHeight="1">
      <c r="B76" s="34"/>
      <c r="C76" s="182" t="s">
        <v>59</v>
      </c>
      <c r="D76" s="183"/>
      <c r="E76" s="183"/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3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/>
      <c r="AO76" s="183"/>
      <c r="AP76" s="183"/>
      <c r="AQ76" s="36"/>
    </row>
    <row r="77" spans="2:43" s="3" customFormat="1" ht="14.4" customHeight="1">
      <c r="B77" s="64"/>
      <c r="C77" s="31" t="s">
        <v>15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11_6135_01_06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198" t="str">
        <f>K6</f>
        <v>II/112 STRUHAŘOV OKRUŽNÍ KŘIŽOVATKA A SILNICE, 1. ETAPA - PŘÍMÉ ÚSEKY, KM 0,040 00 - 1,920 00, KM 2,129 91 - 2,531 98</v>
      </c>
      <c r="M78" s="199"/>
      <c r="N78" s="199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/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69"/>
      <c r="AQ78" s="70"/>
    </row>
    <row r="79" spans="2:43" s="1" customFormat="1" ht="6.9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3.2">
      <c r="B80" s="34"/>
      <c r="C80" s="31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Struhařov u Benešova, Myslíč, Benešov u Prahy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23</v>
      </c>
      <c r="AJ80" s="35"/>
      <c r="AK80" s="35"/>
      <c r="AL80" s="35"/>
      <c r="AM80" s="72" t="str">
        <f>IF(AN8= "","",AN8)</f>
        <v>7. 2. 2018</v>
      </c>
      <c r="AN80" s="35"/>
      <c r="AO80" s="35"/>
      <c r="AP80" s="35"/>
      <c r="AQ80" s="36"/>
    </row>
    <row r="81" spans="1:76" s="1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 ht="13.2">
      <c r="B82" s="34"/>
      <c r="C82" s="31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Středočeský kraj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32</v>
      </c>
      <c r="AJ82" s="35"/>
      <c r="AK82" s="35"/>
      <c r="AL82" s="35"/>
      <c r="AM82" s="200" t="str">
        <f>IF(E17="","",E17)</f>
        <v>Ing. Monika Povýšilová, Sweco Hydroprojekt a.s.</v>
      </c>
      <c r="AN82" s="200"/>
      <c r="AO82" s="200"/>
      <c r="AP82" s="200"/>
      <c r="AQ82" s="36"/>
      <c r="AS82" s="201" t="s">
        <v>60</v>
      </c>
      <c r="AT82" s="202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76" s="1" customFormat="1" ht="13.2">
      <c r="B83" s="34"/>
      <c r="C83" s="31" t="s">
        <v>30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36</v>
      </c>
      <c r="AJ83" s="35"/>
      <c r="AK83" s="35"/>
      <c r="AL83" s="35"/>
      <c r="AM83" s="200" t="str">
        <f>IF(E20="","",E20)</f>
        <v>Bc. Gabriela Krchová, Sweco Hydroprojekt a.s.</v>
      </c>
      <c r="AN83" s="200"/>
      <c r="AO83" s="200"/>
      <c r="AP83" s="200"/>
      <c r="AQ83" s="36"/>
      <c r="AS83" s="203"/>
      <c r="AT83" s="204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8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3"/>
      <c r="AT84" s="204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>
      <c r="B85" s="34"/>
      <c r="C85" s="205" t="s">
        <v>61</v>
      </c>
      <c r="D85" s="206"/>
      <c r="E85" s="206"/>
      <c r="F85" s="206"/>
      <c r="G85" s="206"/>
      <c r="H85" s="74"/>
      <c r="I85" s="207" t="s">
        <v>62</v>
      </c>
      <c r="J85" s="206"/>
      <c r="K85" s="206"/>
      <c r="L85" s="206"/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7" t="s">
        <v>63</v>
      </c>
      <c r="AH85" s="206"/>
      <c r="AI85" s="206"/>
      <c r="AJ85" s="206"/>
      <c r="AK85" s="206"/>
      <c r="AL85" s="206"/>
      <c r="AM85" s="206"/>
      <c r="AN85" s="207" t="s">
        <v>64</v>
      </c>
      <c r="AO85" s="206"/>
      <c r="AP85" s="208"/>
      <c r="AQ85" s="36"/>
      <c r="AS85" s="75" t="s">
        <v>65</v>
      </c>
      <c r="AT85" s="76" t="s">
        <v>66</v>
      </c>
      <c r="AU85" s="76" t="s">
        <v>67</v>
      </c>
      <c r="AV85" s="76" t="s">
        <v>68</v>
      </c>
      <c r="AW85" s="76" t="s">
        <v>69</v>
      </c>
      <c r="AX85" s="76" t="s">
        <v>70</v>
      </c>
      <c r="AY85" s="76" t="s">
        <v>71</v>
      </c>
      <c r="AZ85" s="76" t="s">
        <v>72</v>
      </c>
      <c r="BA85" s="76" t="s">
        <v>73</v>
      </c>
      <c r="BB85" s="76" t="s">
        <v>74</v>
      </c>
      <c r="BC85" s="76" t="s">
        <v>75</v>
      </c>
      <c r="BD85" s="77" t="s">
        <v>76</v>
      </c>
    </row>
    <row r="86" spans="1:76" s="1" customFormat="1" ht="10.8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" customHeight="1">
      <c r="B87" s="67"/>
      <c r="C87" s="79" t="s">
        <v>77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12">
        <f>ROUND(SUM(AG88:AG90),2)</f>
        <v>35603611.979999997</v>
      </c>
      <c r="AH87" s="212"/>
      <c r="AI87" s="212"/>
      <c r="AJ87" s="212"/>
      <c r="AK87" s="212"/>
      <c r="AL87" s="212"/>
      <c r="AM87" s="212"/>
      <c r="AN87" s="213">
        <f>SUM(AG87,AT87)</f>
        <v>43080370.5</v>
      </c>
      <c r="AO87" s="213"/>
      <c r="AP87" s="213"/>
      <c r="AQ87" s="70"/>
      <c r="AS87" s="81">
        <f>ROUND(SUM(AS88:AS90),2)</f>
        <v>0</v>
      </c>
      <c r="AT87" s="82">
        <f>ROUND(SUM(AV87:AW87),2)</f>
        <v>7476758.5199999996</v>
      </c>
      <c r="AU87" s="83">
        <f>ROUND(SUM(AU88:AU90),5)</f>
        <v>17954.787090000002</v>
      </c>
      <c r="AV87" s="82">
        <f>ROUND(AZ87*L31,2)</f>
        <v>7476758.5199999996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ROUND(SUM(AZ88:AZ90),2)</f>
        <v>35603611.979999997</v>
      </c>
      <c r="BA87" s="82">
        <f>ROUND(SUM(BA88:BA90),2)</f>
        <v>0</v>
      </c>
      <c r="BB87" s="82">
        <f>ROUND(SUM(BB88:BB90),2)</f>
        <v>0</v>
      </c>
      <c r="BC87" s="82">
        <f>ROUND(SUM(BC88:BC90),2)</f>
        <v>0</v>
      </c>
      <c r="BD87" s="84">
        <f>ROUND(SUM(BD88:BD90),2)</f>
        <v>0</v>
      </c>
      <c r="BS87" s="85" t="s">
        <v>78</v>
      </c>
      <c r="BT87" s="85" t="s">
        <v>79</v>
      </c>
      <c r="BU87" s="86" t="s">
        <v>80</v>
      </c>
      <c r="BV87" s="85" t="s">
        <v>81</v>
      </c>
      <c r="BW87" s="85" t="s">
        <v>82</v>
      </c>
      <c r="BX87" s="85" t="s">
        <v>83</v>
      </c>
    </row>
    <row r="88" spans="1:76" s="5" customFormat="1" ht="28.8" customHeight="1">
      <c r="A88" s="87" t="s">
        <v>84</v>
      </c>
      <c r="B88" s="88"/>
      <c r="C88" s="89"/>
      <c r="D88" s="211" t="s">
        <v>85</v>
      </c>
      <c r="E88" s="211"/>
      <c r="F88" s="211"/>
      <c r="G88" s="211"/>
      <c r="H88" s="211"/>
      <c r="I88" s="90"/>
      <c r="J88" s="211" t="s">
        <v>86</v>
      </c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  <c r="AD88" s="211"/>
      <c r="AE88" s="211"/>
      <c r="AF88" s="211"/>
      <c r="AG88" s="209">
        <f>'SO 101 - Silnice II-112 -...'!M30</f>
        <v>25453695.059999999</v>
      </c>
      <c r="AH88" s="210"/>
      <c r="AI88" s="210"/>
      <c r="AJ88" s="210"/>
      <c r="AK88" s="210"/>
      <c r="AL88" s="210"/>
      <c r="AM88" s="210"/>
      <c r="AN88" s="209">
        <f>SUM(AG88,AT88)</f>
        <v>30798971.02</v>
      </c>
      <c r="AO88" s="210"/>
      <c r="AP88" s="210"/>
      <c r="AQ88" s="91"/>
      <c r="AS88" s="92">
        <f>'SO 101 - Silnice II-112 -...'!M28</f>
        <v>0</v>
      </c>
      <c r="AT88" s="93">
        <f>ROUND(SUM(AV88:AW88),2)</f>
        <v>5345275.96</v>
      </c>
      <c r="AU88" s="94">
        <f>'SO 101 - Silnice II-112 -...'!W119</f>
        <v>13310.103558999999</v>
      </c>
      <c r="AV88" s="93">
        <f>'SO 101 - Silnice II-112 -...'!M32</f>
        <v>5345275.96</v>
      </c>
      <c r="AW88" s="93">
        <f>'SO 101 - Silnice II-112 -...'!M33</f>
        <v>0</v>
      </c>
      <c r="AX88" s="93">
        <f>'SO 101 - Silnice II-112 -...'!M34</f>
        <v>0</v>
      </c>
      <c r="AY88" s="93">
        <f>'SO 101 - Silnice II-112 -...'!M35</f>
        <v>0</v>
      </c>
      <c r="AZ88" s="93">
        <f>'SO 101 - Silnice II-112 -...'!H32</f>
        <v>25453695.059999999</v>
      </c>
      <c r="BA88" s="93">
        <f>'SO 101 - Silnice II-112 -...'!H33</f>
        <v>0</v>
      </c>
      <c r="BB88" s="93">
        <f>'SO 101 - Silnice II-112 -...'!H34</f>
        <v>0</v>
      </c>
      <c r="BC88" s="93">
        <f>'SO 101 - Silnice II-112 -...'!H35</f>
        <v>0</v>
      </c>
      <c r="BD88" s="95">
        <f>'SO 101 - Silnice II-112 -...'!H36</f>
        <v>0</v>
      </c>
      <c r="BT88" s="96" t="s">
        <v>87</v>
      </c>
      <c r="BV88" s="96" t="s">
        <v>81</v>
      </c>
      <c r="BW88" s="96" t="s">
        <v>88</v>
      </c>
      <c r="BX88" s="96" t="s">
        <v>82</v>
      </c>
    </row>
    <row r="89" spans="1:76" s="5" customFormat="1" ht="28.8" customHeight="1">
      <c r="A89" s="87" t="s">
        <v>84</v>
      </c>
      <c r="B89" s="88"/>
      <c r="C89" s="89"/>
      <c r="D89" s="211" t="s">
        <v>89</v>
      </c>
      <c r="E89" s="211"/>
      <c r="F89" s="211"/>
      <c r="G89" s="211"/>
      <c r="H89" s="211"/>
      <c r="I89" s="90"/>
      <c r="J89" s="211" t="s">
        <v>90</v>
      </c>
      <c r="K89" s="211"/>
      <c r="L89" s="211"/>
      <c r="M89" s="211"/>
      <c r="N89" s="211"/>
      <c r="O89" s="211"/>
      <c r="P89" s="211"/>
      <c r="Q89" s="211"/>
      <c r="R89" s="211"/>
      <c r="S89" s="211"/>
      <c r="T89" s="211"/>
      <c r="U89" s="211"/>
      <c r="V89" s="211"/>
      <c r="W89" s="211"/>
      <c r="X89" s="211"/>
      <c r="Y89" s="211"/>
      <c r="Z89" s="211"/>
      <c r="AA89" s="211"/>
      <c r="AB89" s="211"/>
      <c r="AC89" s="211"/>
      <c r="AD89" s="211"/>
      <c r="AE89" s="211"/>
      <c r="AF89" s="211"/>
      <c r="AG89" s="209">
        <f>'SO 103 - Silnice II-112 -...'!M30</f>
        <v>9437916.9199999999</v>
      </c>
      <c r="AH89" s="210"/>
      <c r="AI89" s="210"/>
      <c r="AJ89" s="210"/>
      <c r="AK89" s="210"/>
      <c r="AL89" s="210"/>
      <c r="AM89" s="210"/>
      <c r="AN89" s="209">
        <f>SUM(AG89,AT89)</f>
        <v>11419879.470000001</v>
      </c>
      <c r="AO89" s="210"/>
      <c r="AP89" s="210"/>
      <c r="AQ89" s="91"/>
      <c r="AS89" s="92">
        <f>'SO 103 - Silnice II-112 -...'!M28</f>
        <v>0</v>
      </c>
      <c r="AT89" s="93">
        <f>ROUND(SUM(AV89:AW89),2)</f>
        <v>1981962.55</v>
      </c>
      <c r="AU89" s="94">
        <f>'SO 103 - Silnice II-112 -...'!W117</f>
        <v>4644.6835329999994</v>
      </c>
      <c r="AV89" s="93">
        <f>'SO 103 - Silnice II-112 -...'!M32</f>
        <v>1981962.55</v>
      </c>
      <c r="AW89" s="93">
        <f>'SO 103 - Silnice II-112 -...'!M33</f>
        <v>0</v>
      </c>
      <c r="AX89" s="93">
        <f>'SO 103 - Silnice II-112 -...'!M34</f>
        <v>0</v>
      </c>
      <c r="AY89" s="93">
        <f>'SO 103 - Silnice II-112 -...'!M35</f>
        <v>0</v>
      </c>
      <c r="AZ89" s="93">
        <f>'SO 103 - Silnice II-112 -...'!H32</f>
        <v>9437916.9199999999</v>
      </c>
      <c r="BA89" s="93">
        <f>'SO 103 - Silnice II-112 -...'!H33</f>
        <v>0</v>
      </c>
      <c r="BB89" s="93">
        <f>'SO 103 - Silnice II-112 -...'!H34</f>
        <v>0</v>
      </c>
      <c r="BC89" s="93">
        <f>'SO 103 - Silnice II-112 -...'!H35</f>
        <v>0</v>
      </c>
      <c r="BD89" s="95">
        <f>'SO 103 - Silnice II-112 -...'!H36</f>
        <v>0</v>
      </c>
      <c r="BT89" s="96" t="s">
        <v>87</v>
      </c>
      <c r="BV89" s="96" t="s">
        <v>81</v>
      </c>
      <c r="BW89" s="96" t="s">
        <v>91</v>
      </c>
      <c r="BX89" s="96" t="s">
        <v>82</v>
      </c>
    </row>
    <row r="90" spans="1:76" s="5" customFormat="1" ht="28.8" customHeight="1">
      <c r="A90" s="87" t="s">
        <v>84</v>
      </c>
      <c r="B90" s="88"/>
      <c r="C90" s="89"/>
      <c r="D90" s="211" t="s">
        <v>92</v>
      </c>
      <c r="E90" s="211"/>
      <c r="F90" s="211"/>
      <c r="G90" s="211"/>
      <c r="H90" s="211"/>
      <c r="I90" s="90"/>
      <c r="J90" s="211" t="s">
        <v>93</v>
      </c>
      <c r="K90" s="211"/>
      <c r="L90" s="211"/>
      <c r="M90" s="211"/>
      <c r="N90" s="211"/>
      <c r="O90" s="211"/>
      <c r="P90" s="211"/>
      <c r="Q90" s="211"/>
      <c r="R90" s="211"/>
      <c r="S90" s="211"/>
      <c r="T90" s="211"/>
      <c r="U90" s="211"/>
      <c r="V90" s="211"/>
      <c r="W90" s="211"/>
      <c r="X90" s="211"/>
      <c r="Y90" s="211"/>
      <c r="Z90" s="211"/>
      <c r="AA90" s="211"/>
      <c r="AB90" s="211"/>
      <c r="AC90" s="211"/>
      <c r="AD90" s="211"/>
      <c r="AE90" s="211"/>
      <c r="AF90" s="211"/>
      <c r="AG90" s="209">
        <f>'SO 800 - Vedlejší rozpočt...'!M30</f>
        <v>712000</v>
      </c>
      <c r="AH90" s="210"/>
      <c r="AI90" s="210"/>
      <c r="AJ90" s="210"/>
      <c r="AK90" s="210"/>
      <c r="AL90" s="210"/>
      <c r="AM90" s="210"/>
      <c r="AN90" s="209">
        <f>SUM(AG90,AT90)</f>
        <v>861520</v>
      </c>
      <c r="AO90" s="210"/>
      <c r="AP90" s="210"/>
      <c r="AQ90" s="91"/>
      <c r="AS90" s="97">
        <f>'SO 800 - Vedlejší rozpočt...'!M28</f>
        <v>0</v>
      </c>
      <c r="AT90" s="98">
        <f>ROUND(SUM(AV90:AW90),2)</f>
        <v>149520</v>
      </c>
      <c r="AU90" s="99">
        <f>'SO 800 - Vedlejší rozpočt...'!W115</f>
        <v>0</v>
      </c>
      <c r="AV90" s="98">
        <f>'SO 800 - Vedlejší rozpočt...'!M32</f>
        <v>149520</v>
      </c>
      <c r="AW90" s="98">
        <f>'SO 800 - Vedlejší rozpočt...'!M33</f>
        <v>0</v>
      </c>
      <c r="AX90" s="98">
        <f>'SO 800 - Vedlejší rozpočt...'!M34</f>
        <v>0</v>
      </c>
      <c r="AY90" s="98">
        <f>'SO 800 - Vedlejší rozpočt...'!M35</f>
        <v>0</v>
      </c>
      <c r="AZ90" s="98">
        <f>'SO 800 - Vedlejší rozpočt...'!H32</f>
        <v>712000</v>
      </c>
      <c r="BA90" s="98">
        <f>'SO 800 - Vedlejší rozpočt...'!H33</f>
        <v>0</v>
      </c>
      <c r="BB90" s="98">
        <f>'SO 800 - Vedlejší rozpočt...'!H34</f>
        <v>0</v>
      </c>
      <c r="BC90" s="98">
        <f>'SO 800 - Vedlejší rozpočt...'!H35</f>
        <v>0</v>
      </c>
      <c r="BD90" s="100">
        <f>'SO 800 - Vedlejší rozpočt...'!H36</f>
        <v>0</v>
      </c>
      <c r="BT90" s="96" t="s">
        <v>87</v>
      </c>
      <c r="BV90" s="96" t="s">
        <v>81</v>
      </c>
      <c r="BW90" s="96" t="s">
        <v>94</v>
      </c>
      <c r="BX90" s="96" t="s">
        <v>82</v>
      </c>
    </row>
    <row r="91" spans="1:76" ht="12">
      <c r="B91" s="25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6"/>
    </row>
    <row r="92" spans="1:76" s="1" customFormat="1" ht="30" customHeight="1">
      <c r="B92" s="34"/>
      <c r="C92" s="79" t="s">
        <v>95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213">
        <v>0</v>
      </c>
      <c r="AH92" s="213"/>
      <c r="AI92" s="213"/>
      <c r="AJ92" s="213"/>
      <c r="AK92" s="213"/>
      <c r="AL92" s="213"/>
      <c r="AM92" s="213"/>
      <c r="AN92" s="213">
        <v>0</v>
      </c>
      <c r="AO92" s="213"/>
      <c r="AP92" s="213"/>
      <c r="AQ92" s="36"/>
      <c r="AS92" s="75" t="s">
        <v>96</v>
      </c>
      <c r="AT92" s="76" t="s">
        <v>97</v>
      </c>
      <c r="AU92" s="76" t="s">
        <v>43</v>
      </c>
      <c r="AV92" s="77" t="s">
        <v>66</v>
      </c>
    </row>
    <row r="93" spans="1:76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6"/>
      <c r="AS93" s="101"/>
      <c r="AT93" s="55"/>
      <c r="AU93" s="55"/>
      <c r="AV93" s="57"/>
    </row>
    <row r="94" spans="1:76" s="1" customFormat="1" ht="30" customHeight="1">
      <c r="B94" s="34"/>
      <c r="C94" s="102" t="s">
        <v>98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214">
        <f>ROUND(AG87+AG92,2)</f>
        <v>35603611.979999997</v>
      </c>
      <c r="AH94" s="214"/>
      <c r="AI94" s="214"/>
      <c r="AJ94" s="214"/>
      <c r="AK94" s="214"/>
      <c r="AL94" s="214"/>
      <c r="AM94" s="214"/>
      <c r="AN94" s="214">
        <f>AN87+AN92</f>
        <v>43080370.5</v>
      </c>
      <c r="AO94" s="214"/>
      <c r="AP94" s="214"/>
      <c r="AQ94" s="36"/>
    </row>
    <row r="95" spans="1:76" s="1" customFormat="1" ht="6.9" customHeight="1"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60"/>
    </row>
  </sheetData>
  <mergeCells count="53">
    <mergeCell ref="AG92:AM92"/>
    <mergeCell ref="AN92:AP92"/>
    <mergeCell ref="AG94:AM94"/>
    <mergeCell ref="AN94:AP94"/>
    <mergeCell ref="AR2:BE2"/>
    <mergeCell ref="AN90:AP90"/>
    <mergeCell ref="AG90:AM90"/>
    <mergeCell ref="D90:H90"/>
    <mergeCell ref="J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SO 101 - Silnice II-112 -...'!C2" display="/"/>
    <hyperlink ref="A89" location="'SO 103 - Silnice II-112 -...'!C2" display="/"/>
    <hyperlink ref="A90" location="'SO 800 - Vedlejší rozpočt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57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13.71093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99</v>
      </c>
      <c r="G1" s="16"/>
      <c r="H1" s="257" t="s">
        <v>100</v>
      </c>
      <c r="I1" s="257"/>
      <c r="J1" s="257"/>
      <c r="K1" s="257"/>
      <c r="L1" s="16" t="s">
        <v>101</v>
      </c>
      <c r="M1" s="14"/>
      <c r="N1" s="14"/>
      <c r="O1" s="15" t="s">
        <v>102</v>
      </c>
      <c r="P1" s="14"/>
      <c r="Q1" s="14"/>
      <c r="R1" s="14"/>
      <c r="S1" s="16" t="s">
        <v>103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180" t="s">
        <v>7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S2" s="215" t="s">
        <v>8</v>
      </c>
      <c r="T2" s="216"/>
      <c r="U2" s="216"/>
      <c r="V2" s="216"/>
      <c r="W2" s="216"/>
      <c r="X2" s="216"/>
      <c r="Y2" s="216"/>
      <c r="Z2" s="216"/>
      <c r="AA2" s="216"/>
      <c r="AB2" s="216"/>
      <c r="AC2" s="216"/>
      <c r="AT2" s="21" t="s">
        <v>88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104</v>
      </c>
    </row>
    <row r="4" spans="1:66" ht="36.9" customHeight="1">
      <c r="B4" s="25"/>
      <c r="C4" s="182" t="s">
        <v>105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26"/>
      <c r="T4" s="20" t="s">
        <v>13</v>
      </c>
      <c r="AT4" s="21" t="s">
        <v>6</v>
      </c>
    </row>
    <row r="5" spans="1:66" ht="6.9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17" t="str">
        <f>'Rekapitulace stavby'!K6</f>
        <v>II/112 STRUHAŘOV OKRUŽNÍ KŘIŽOVATKA A SILNICE, 1. ETAPA - PŘÍMÉ ÚSEKY, KM 0,040 00 - 1,920 00, KM 2,129 91 - 2,531 98</v>
      </c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7"/>
      <c r="R6" s="26"/>
    </row>
    <row r="7" spans="1:66" s="1" customFormat="1" ht="32.85" customHeight="1">
      <c r="B7" s="34"/>
      <c r="C7" s="35"/>
      <c r="D7" s="30" t="s">
        <v>106</v>
      </c>
      <c r="E7" s="35"/>
      <c r="F7" s="186" t="s">
        <v>107</v>
      </c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35"/>
      <c r="R7" s="36"/>
    </row>
    <row r="8" spans="1:66" s="1" customFormat="1" ht="14.4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20" t="str">
        <f>'Rekapitulace stavby'!AN8</f>
        <v>7. 2. 2018</v>
      </c>
      <c r="P9" s="220"/>
      <c r="Q9" s="35"/>
      <c r="R9" s="36"/>
    </row>
    <row r="10" spans="1:66" s="1" customFormat="1" ht="10.8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184" t="s">
        <v>27</v>
      </c>
      <c r="P11" s="184"/>
      <c r="Q11" s="35"/>
      <c r="R11" s="36"/>
    </row>
    <row r="12" spans="1:66" s="1" customFormat="1" ht="18" customHeight="1">
      <c r="B12" s="34"/>
      <c r="C12" s="35"/>
      <c r="D12" s="35"/>
      <c r="E12" s="29" t="s">
        <v>28</v>
      </c>
      <c r="F12" s="35"/>
      <c r="G12" s="35"/>
      <c r="H12" s="35"/>
      <c r="I12" s="35"/>
      <c r="J12" s="35"/>
      <c r="K12" s="35"/>
      <c r="L12" s="35"/>
      <c r="M12" s="31" t="s">
        <v>29</v>
      </c>
      <c r="N12" s="35"/>
      <c r="O12" s="184" t="s">
        <v>5</v>
      </c>
      <c r="P12" s="184"/>
      <c r="Q12" s="35"/>
      <c r="R12" s="36"/>
    </row>
    <row r="13" spans="1:66" s="1" customFormat="1" ht="6.9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" customHeight="1">
      <c r="B14" s="34"/>
      <c r="C14" s="35"/>
      <c r="D14" s="31" t="s">
        <v>30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184" t="str">
        <f>IF('Rekapitulace stavby'!AN13="","",'Rekapitulace stavby'!AN13)</f>
        <v/>
      </c>
      <c r="P14" s="184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29</v>
      </c>
      <c r="N15" s="35"/>
      <c r="O15" s="184" t="str">
        <f>IF('Rekapitulace stavby'!AN14="","",'Rekapitulace stavby'!AN14)</f>
        <v/>
      </c>
      <c r="P15" s="184"/>
      <c r="Q15" s="35"/>
      <c r="R15" s="36"/>
    </row>
    <row r="16" spans="1:66" s="1" customFormat="1" ht="6.9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" customHeight="1">
      <c r="B17" s="34"/>
      <c r="C17" s="35"/>
      <c r="D17" s="31" t="s">
        <v>32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184" t="s">
        <v>33</v>
      </c>
      <c r="P17" s="184"/>
      <c r="Q17" s="35"/>
      <c r="R17" s="36"/>
    </row>
    <row r="18" spans="2:18" s="1" customFormat="1" ht="18" customHeight="1">
      <c r="B18" s="34"/>
      <c r="C18" s="35"/>
      <c r="D18" s="35"/>
      <c r="E18" s="29" t="s">
        <v>34</v>
      </c>
      <c r="F18" s="35"/>
      <c r="G18" s="35"/>
      <c r="H18" s="35"/>
      <c r="I18" s="35"/>
      <c r="J18" s="35"/>
      <c r="K18" s="35"/>
      <c r="L18" s="35"/>
      <c r="M18" s="31" t="s">
        <v>29</v>
      </c>
      <c r="N18" s="35"/>
      <c r="O18" s="184" t="s">
        <v>5</v>
      </c>
      <c r="P18" s="184"/>
      <c r="Q18" s="35"/>
      <c r="R18" s="36"/>
    </row>
    <row r="19" spans="2:18" s="1" customFormat="1" ht="6.9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" customHeight="1">
      <c r="B20" s="34"/>
      <c r="C20" s="35"/>
      <c r="D20" s="31" t="s">
        <v>36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184" t="s">
        <v>33</v>
      </c>
      <c r="P20" s="184"/>
      <c r="Q20" s="35"/>
      <c r="R20" s="36"/>
    </row>
    <row r="21" spans="2:18" s="1" customFormat="1" ht="18" customHeight="1">
      <c r="B21" s="34"/>
      <c r="C21" s="35"/>
      <c r="D21" s="35"/>
      <c r="E21" s="29" t="s">
        <v>37</v>
      </c>
      <c r="F21" s="35"/>
      <c r="G21" s="35"/>
      <c r="H21" s="35"/>
      <c r="I21" s="35"/>
      <c r="J21" s="35"/>
      <c r="K21" s="35"/>
      <c r="L21" s="35"/>
      <c r="M21" s="31" t="s">
        <v>29</v>
      </c>
      <c r="N21" s="35"/>
      <c r="O21" s="184" t="s">
        <v>5</v>
      </c>
      <c r="P21" s="184"/>
      <c r="Q21" s="35"/>
      <c r="R21" s="36"/>
    </row>
    <row r="22" spans="2:18" s="1" customFormat="1" ht="6.9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" customHeight="1">
      <c r="B23" s="34"/>
      <c r="C23" s="35"/>
      <c r="D23" s="31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88.2" customHeight="1">
      <c r="B24" s="34"/>
      <c r="C24" s="35"/>
      <c r="D24" s="35"/>
      <c r="E24" s="187" t="s">
        <v>39</v>
      </c>
      <c r="F24" s="187"/>
      <c r="G24" s="187"/>
      <c r="H24" s="187"/>
      <c r="I24" s="187"/>
      <c r="J24" s="187"/>
      <c r="K24" s="187"/>
      <c r="L24" s="187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" customHeight="1">
      <c r="B27" s="34"/>
      <c r="C27" s="35"/>
      <c r="D27" s="105" t="s">
        <v>108</v>
      </c>
      <c r="E27" s="35"/>
      <c r="F27" s="35"/>
      <c r="G27" s="35"/>
      <c r="H27" s="35"/>
      <c r="I27" s="35"/>
      <c r="J27" s="35"/>
      <c r="K27" s="35"/>
      <c r="L27" s="35"/>
      <c r="M27" s="188">
        <f>N88</f>
        <v>25453695.059999999</v>
      </c>
      <c r="N27" s="188"/>
      <c r="O27" s="188"/>
      <c r="P27" s="188"/>
      <c r="Q27" s="35"/>
      <c r="R27" s="36"/>
    </row>
    <row r="28" spans="2:18" s="1" customFormat="1" ht="14.4" customHeight="1">
      <c r="B28" s="34"/>
      <c r="C28" s="35"/>
      <c r="D28" s="33" t="s">
        <v>109</v>
      </c>
      <c r="E28" s="35"/>
      <c r="F28" s="35"/>
      <c r="G28" s="35"/>
      <c r="H28" s="35"/>
      <c r="I28" s="35"/>
      <c r="J28" s="35"/>
      <c r="K28" s="35"/>
      <c r="L28" s="35"/>
      <c r="M28" s="188">
        <f>N100</f>
        <v>0</v>
      </c>
      <c r="N28" s="188"/>
      <c r="O28" s="188"/>
      <c r="P28" s="188"/>
      <c r="Q28" s="35"/>
      <c r="R28" s="36"/>
    </row>
    <row r="29" spans="2:18" s="1" customFormat="1" ht="6.9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42</v>
      </c>
      <c r="E30" s="35"/>
      <c r="F30" s="35"/>
      <c r="G30" s="35"/>
      <c r="H30" s="35"/>
      <c r="I30" s="35"/>
      <c r="J30" s="35"/>
      <c r="K30" s="35"/>
      <c r="L30" s="35"/>
      <c r="M30" s="221">
        <f>ROUND(M27+M28,2)</f>
        <v>25453695.059999999</v>
      </c>
      <c r="N30" s="219"/>
      <c r="O30" s="219"/>
      <c r="P30" s="219"/>
      <c r="Q30" s="35"/>
      <c r="R30" s="36"/>
    </row>
    <row r="31" spans="2:18" s="1" customFormat="1" ht="6.9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" customHeight="1">
      <c r="B32" s="34"/>
      <c r="C32" s="35"/>
      <c r="D32" s="41" t="s">
        <v>43</v>
      </c>
      <c r="E32" s="41" t="s">
        <v>44</v>
      </c>
      <c r="F32" s="42">
        <v>0.21</v>
      </c>
      <c r="G32" s="107" t="s">
        <v>45</v>
      </c>
      <c r="H32" s="222">
        <f>ROUND((SUM(BE100:BE101)+SUM(BE119:BE256)), 2)</f>
        <v>25453695.059999999</v>
      </c>
      <c r="I32" s="219"/>
      <c r="J32" s="219"/>
      <c r="K32" s="35"/>
      <c r="L32" s="35"/>
      <c r="M32" s="222">
        <f>ROUND(ROUND((SUM(BE100:BE101)+SUM(BE119:BE256)), 2)*F32, 2)</f>
        <v>5345275.96</v>
      </c>
      <c r="N32" s="219"/>
      <c r="O32" s="219"/>
      <c r="P32" s="219"/>
      <c r="Q32" s="35"/>
      <c r="R32" s="36"/>
    </row>
    <row r="33" spans="2:18" s="1" customFormat="1" ht="14.4" customHeight="1">
      <c r="B33" s="34"/>
      <c r="C33" s="35"/>
      <c r="D33" s="35"/>
      <c r="E33" s="41" t="s">
        <v>46</v>
      </c>
      <c r="F33" s="42">
        <v>0.15</v>
      </c>
      <c r="G33" s="107" t="s">
        <v>45</v>
      </c>
      <c r="H33" s="222">
        <f>ROUND((SUM(BF100:BF101)+SUM(BF119:BF256)), 2)</f>
        <v>0</v>
      </c>
      <c r="I33" s="219"/>
      <c r="J33" s="219"/>
      <c r="K33" s="35"/>
      <c r="L33" s="35"/>
      <c r="M33" s="222">
        <f>ROUND(ROUND((SUM(BF100:BF101)+SUM(BF119:BF256)), 2)*F33, 2)</f>
        <v>0</v>
      </c>
      <c r="N33" s="219"/>
      <c r="O33" s="219"/>
      <c r="P33" s="219"/>
      <c r="Q33" s="35"/>
      <c r="R33" s="36"/>
    </row>
    <row r="34" spans="2:18" s="1" customFormat="1" ht="14.4" hidden="1" customHeight="1">
      <c r="B34" s="34"/>
      <c r="C34" s="35"/>
      <c r="D34" s="35"/>
      <c r="E34" s="41" t="s">
        <v>47</v>
      </c>
      <c r="F34" s="42">
        <v>0.21</v>
      </c>
      <c r="G34" s="107" t="s">
        <v>45</v>
      </c>
      <c r="H34" s="222">
        <f>ROUND((SUM(BG100:BG101)+SUM(BG119:BG256)), 2)</f>
        <v>0</v>
      </c>
      <c r="I34" s="219"/>
      <c r="J34" s="219"/>
      <c r="K34" s="35"/>
      <c r="L34" s="35"/>
      <c r="M34" s="222">
        <v>0</v>
      </c>
      <c r="N34" s="219"/>
      <c r="O34" s="219"/>
      <c r="P34" s="219"/>
      <c r="Q34" s="35"/>
      <c r="R34" s="36"/>
    </row>
    <row r="35" spans="2:18" s="1" customFormat="1" ht="14.4" hidden="1" customHeight="1">
      <c r="B35" s="34"/>
      <c r="C35" s="35"/>
      <c r="D35" s="35"/>
      <c r="E35" s="41" t="s">
        <v>48</v>
      </c>
      <c r="F35" s="42">
        <v>0.15</v>
      </c>
      <c r="G35" s="107" t="s">
        <v>45</v>
      </c>
      <c r="H35" s="222">
        <f>ROUND((SUM(BH100:BH101)+SUM(BH119:BH256)), 2)</f>
        <v>0</v>
      </c>
      <c r="I35" s="219"/>
      <c r="J35" s="219"/>
      <c r="K35" s="35"/>
      <c r="L35" s="35"/>
      <c r="M35" s="222">
        <v>0</v>
      </c>
      <c r="N35" s="219"/>
      <c r="O35" s="219"/>
      <c r="P35" s="219"/>
      <c r="Q35" s="35"/>
      <c r="R35" s="36"/>
    </row>
    <row r="36" spans="2:18" s="1" customFormat="1" ht="14.4" hidden="1" customHeight="1">
      <c r="B36" s="34"/>
      <c r="C36" s="35"/>
      <c r="D36" s="35"/>
      <c r="E36" s="41" t="s">
        <v>49</v>
      </c>
      <c r="F36" s="42">
        <v>0</v>
      </c>
      <c r="G36" s="107" t="s">
        <v>45</v>
      </c>
      <c r="H36" s="222">
        <f>ROUND((SUM(BI100:BI101)+SUM(BI119:BI256)), 2)</f>
        <v>0</v>
      </c>
      <c r="I36" s="219"/>
      <c r="J36" s="219"/>
      <c r="K36" s="35"/>
      <c r="L36" s="35"/>
      <c r="M36" s="222">
        <v>0</v>
      </c>
      <c r="N36" s="219"/>
      <c r="O36" s="219"/>
      <c r="P36" s="219"/>
      <c r="Q36" s="35"/>
      <c r="R36" s="36"/>
    </row>
    <row r="37" spans="2:18" s="1" customFormat="1" ht="6.9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50</v>
      </c>
      <c r="E38" s="74"/>
      <c r="F38" s="74"/>
      <c r="G38" s="109" t="s">
        <v>51</v>
      </c>
      <c r="H38" s="110" t="s">
        <v>52</v>
      </c>
      <c r="I38" s="74"/>
      <c r="J38" s="74"/>
      <c r="K38" s="74"/>
      <c r="L38" s="223">
        <f>SUM(M30:M36)</f>
        <v>30798971.02</v>
      </c>
      <c r="M38" s="223"/>
      <c r="N38" s="223"/>
      <c r="O38" s="223"/>
      <c r="P38" s="224"/>
      <c r="Q38" s="103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2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ht="12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ht="12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ht="12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ht="12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ht="12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ht="12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ht="12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ht="12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>
      <c r="B50" s="34"/>
      <c r="C50" s="35"/>
      <c r="D50" s="49" t="s">
        <v>53</v>
      </c>
      <c r="E50" s="50"/>
      <c r="F50" s="50"/>
      <c r="G50" s="50"/>
      <c r="H50" s="51"/>
      <c r="I50" s="35"/>
      <c r="J50" s="49" t="s">
        <v>54</v>
      </c>
      <c r="K50" s="50"/>
      <c r="L50" s="50"/>
      <c r="M50" s="50"/>
      <c r="N50" s="50"/>
      <c r="O50" s="50"/>
      <c r="P50" s="51"/>
      <c r="Q50" s="35"/>
      <c r="R50" s="36"/>
    </row>
    <row r="51" spans="2:18" ht="12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ht="12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ht="12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ht="12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ht="12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ht="12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ht="12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ht="12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>
      <c r="B59" s="34"/>
      <c r="C59" s="35"/>
      <c r="D59" s="54" t="s">
        <v>55</v>
      </c>
      <c r="E59" s="55"/>
      <c r="F59" s="55"/>
      <c r="G59" s="56" t="s">
        <v>56</v>
      </c>
      <c r="H59" s="57"/>
      <c r="I59" s="35"/>
      <c r="J59" s="54" t="s">
        <v>55</v>
      </c>
      <c r="K59" s="55"/>
      <c r="L59" s="55"/>
      <c r="M59" s="55"/>
      <c r="N59" s="56" t="s">
        <v>56</v>
      </c>
      <c r="O59" s="55"/>
      <c r="P59" s="57"/>
      <c r="Q59" s="35"/>
      <c r="R59" s="36"/>
    </row>
    <row r="60" spans="2:18" ht="12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>
      <c r="B61" s="34"/>
      <c r="C61" s="35"/>
      <c r="D61" s="49" t="s">
        <v>57</v>
      </c>
      <c r="E61" s="50"/>
      <c r="F61" s="50"/>
      <c r="G61" s="50"/>
      <c r="H61" s="51"/>
      <c r="I61" s="35"/>
      <c r="J61" s="49" t="s">
        <v>58</v>
      </c>
      <c r="K61" s="50"/>
      <c r="L61" s="50"/>
      <c r="M61" s="50"/>
      <c r="N61" s="50"/>
      <c r="O61" s="50"/>
      <c r="P61" s="51"/>
      <c r="Q61" s="35"/>
      <c r="R61" s="36"/>
    </row>
    <row r="62" spans="2:18" ht="12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ht="12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ht="12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ht="12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ht="12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ht="12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ht="12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ht="12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>
      <c r="B70" s="34"/>
      <c r="C70" s="35"/>
      <c r="D70" s="54" t="s">
        <v>55</v>
      </c>
      <c r="E70" s="55"/>
      <c r="F70" s="55"/>
      <c r="G70" s="56" t="s">
        <v>56</v>
      </c>
      <c r="H70" s="57"/>
      <c r="I70" s="35"/>
      <c r="J70" s="54" t="s">
        <v>55</v>
      </c>
      <c r="K70" s="55"/>
      <c r="L70" s="55"/>
      <c r="M70" s="55"/>
      <c r="N70" s="56" t="s">
        <v>56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182" t="s">
        <v>110</v>
      </c>
      <c r="D76" s="183"/>
      <c r="E76" s="183"/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17" t="str">
        <f>F6</f>
        <v>II/112 STRUHAŘOV OKRUŽNÍ KŘIŽOVATKA A SILNICE, 1. ETAPA - PŘÍMÉ ÚSEKY, KM 0,040 00 - 1,920 00, KM 2,129 91 - 2,531 98</v>
      </c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35"/>
      <c r="R78" s="36"/>
    </row>
    <row r="79" spans="2:18" s="1" customFormat="1" ht="36.9" customHeight="1">
      <c r="B79" s="34"/>
      <c r="C79" s="68" t="s">
        <v>106</v>
      </c>
      <c r="D79" s="35"/>
      <c r="E79" s="35"/>
      <c r="F79" s="198" t="str">
        <f>F7</f>
        <v>SO 101 - Silnice II/112 - úsek Myslíč - Struhařov</v>
      </c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35"/>
      <c r="R79" s="36"/>
    </row>
    <row r="80" spans="2:18" s="1" customFormat="1" ht="6.9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Struhařov u Benešova, Myslíč, Benešov u Prahy</v>
      </c>
      <c r="G81" s="35"/>
      <c r="H81" s="35"/>
      <c r="I81" s="35"/>
      <c r="J81" s="35"/>
      <c r="K81" s="31" t="s">
        <v>23</v>
      </c>
      <c r="L81" s="35"/>
      <c r="M81" s="220" t="str">
        <f>IF(O9="","",O9)</f>
        <v>7. 2. 2018</v>
      </c>
      <c r="N81" s="220"/>
      <c r="O81" s="220"/>
      <c r="P81" s="220"/>
      <c r="Q81" s="35"/>
      <c r="R81" s="36"/>
    </row>
    <row r="82" spans="2:47" s="1" customFormat="1" ht="6.9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3.2">
      <c r="B83" s="34"/>
      <c r="C83" s="31" t="s">
        <v>25</v>
      </c>
      <c r="D83" s="35"/>
      <c r="E83" s="35"/>
      <c r="F83" s="29" t="str">
        <f>E12</f>
        <v>Středočeský kraj</v>
      </c>
      <c r="G83" s="35"/>
      <c r="H83" s="35"/>
      <c r="I83" s="35"/>
      <c r="J83" s="35"/>
      <c r="K83" s="31" t="s">
        <v>32</v>
      </c>
      <c r="L83" s="35"/>
      <c r="M83" s="184" t="str">
        <f>E18</f>
        <v>Ing. Monika Povýšilová, Sweco Hydroprojekt a.s.</v>
      </c>
      <c r="N83" s="184"/>
      <c r="O83" s="184"/>
      <c r="P83" s="184"/>
      <c r="Q83" s="184"/>
      <c r="R83" s="36"/>
    </row>
    <row r="84" spans="2:47" s="1" customFormat="1" ht="14.4" customHeight="1">
      <c r="B84" s="34"/>
      <c r="C84" s="31" t="s">
        <v>30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36</v>
      </c>
      <c r="L84" s="35"/>
      <c r="M84" s="184" t="str">
        <f>E21</f>
        <v>Bc. Gabriela Krchová, Sweco Hydroprojekt a.s.</v>
      </c>
      <c r="N84" s="184"/>
      <c r="O84" s="184"/>
      <c r="P84" s="184"/>
      <c r="Q84" s="184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25" t="s">
        <v>111</v>
      </c>
      <c r="D86" s="226"/>
      <c r="E86" s="226"/>
      <c r="F86" s="226"/>
      <c r="G86" s="226"/>
      <c r="H86" s="103"/>
      <c r="I86" s="103"/>
      <c r="J86" s="103"/>
      <c r="K86" s="103"/>
      <c r="L86" s="103"/>
      <c r="M86" s="103"/>
      <c r="N86" s="225" t="s">
        <v>112</v>
      </c>
      <c r="O86" s="226"/>
      <c r="P86" s="226"/>
      <c r="Q86" s="226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3">
        <f>N119</f>
        <v>25453695.059999999</v>
      </c>
      <c r="O88" s="227"/>
      <c r="P88" s="227"/>
      <c r="Q88" s="227"/>
      <c r="R88" s="36"/>
      <c r="AU88" s="21" t="s">
        <v>114</v>
      </c>
    </row>
    <row r="89" spans="2:47" s="6" customFormat="1" ht="24.9" customHeight="1">
      <c r="B89" s="112"/>
      <c r="C89" s="113"/>
      <c r="D89" s="114" t="s">
        <v>115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8">
        <f>N120</f>
        <v>25453695.059999999</v>
      </c>
      <c r="O89" s="229"/>
      <c r="P89" s="229"/>
      <c r="Q89" s="229"/>
      <c r="R89" s="115"/>
    </row>
    <row r="90" spans="2:47" s="7" customFormat="1" ht="19.95" customHeight="1">
      <c r="B90" s="116"/>
      <c r="C90" s="117"/>
      <c r="D90" s="118" t="s">
        <v>116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30">
        <f>N121</f>
        <v>1504183.5199999998</v>
      </c>
      <c r="O90" s="231"/>
      <c r="P90" s="231"/>
      <c r="Q90" s="231"/>
      <c r="R90" s="119"/>
    </row>
    <row r="91" spans="2:47" s="7" customFormat="1" ht="19.95" customHeight="1">
      <c r="B91" s="116"/>
      <c r="C91" s="117"/>
      <c r="D91" s="118" t="s">
        <v>117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30">
        <f>N144</f>
        <v>0</v>
      </c>
      <c r="O91" s="231"/>
      <c r="P91" s="231"/>
      <c r="Q91" s="231"/>
      <c r="R91" s="119"/>
    </row>
    <row r="92" spans="2:47" s="7" customFormat="1" ht="19.95" customHeight="1">
      <c r="B92" s="116"/>
      <c r="C92" s="117"/>
      <c r="D92" s="118" t="s">
        <v>118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30">
        <f>N145</f>
        <v>84855.2</v>
      </c>
      <c r="O92" s="231"/>
      <c r="P92" s="231"/>
      <c r="Q92" s="231"/>
      <c r="R92" s="119"/>
    </row>
    <row r="93" spans="2:47" s="7" customFormat="1" ht="19.95" customHeight="1">
      <c r="B93" s="116"/>
      <c r="C93" s="117"/>
      <c r="D93" s="118" t="s">
        <v>119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30">
        <f>N155</f>
        <v>12033546.300000001</v>
      </c>
      <c r="O93" s="231"/>
      <c r="P93" s="231"/>
      <c r="Q93" s="231"/>
      <c r="R93" s="119"/>
    </row>
    <row r="94" spans="2:47" s="7" customFormat="1" ht="19.95" customHeight="1">
      <c r="B94" s="116"/>
      <c r="C94" s="117"/>
      <c r="D94" s="118" t="s">
        <v>120</v>
      </c>
      <c r="E94" s="117"/>
      <c r="F94" s="117"/>
      <c r="G94" s="117"/>
      <c r="H94" s="117"/>
      <c r="I94" s="117"/>
      <c r="J94" s="117"/>
      <c r="K94" s="117"/>
      <c r="L94" s="117"/>
      <c r="M94" s="117"/>
      <c r="N94" s="230">
        <f>N183</f>
        <v>37230</v>
      </c>
      <c r="O94" s="231"/>
      <c r="P94" s="231"/>
      <c r="Q94" s="231"/>
      <c r="R94" s="119"/>
    </row>
    <row r="95" spans="2:47" s="7" customFormat="1" ht="19.95" customHeight="1">
      <c r="B95" s="116"/>
      <c r="C95" s="117"/>
      <c r="D95" s="118" t="s">
        <v>121</v>
      </c>
      <c r="E95" s="117"/>
      <c r="F95" s="117"/>
      <c r="G95" s="117"/>
      <c r="H95" s="117"/>
      <c r="I95" s="117"/>
      <c r="J95" s="117"/>
      <c r="K95" s="117"/>
      <c r="L95" s="117"/>
      <c r="M95" s="117"/>
      <c r="N95" s="230">
        <f>N186</f>
        <v>15000</v>
      </c>
      <c r="O95" s="231"/>
      <c r="P95" s="231"/>
      <c r="Q95" s="231"/>
      <c r="R95" s="119"/>
    </row>
    <row r="96" spans="2:47" s="7" customFormat="1" ht="19.95" customHeight="1">
      <c r="B96" s="116"/>
      <c r="C96" s="117"/>
      <c r="D96" s="118" t="s">
        <v>122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30">
        <f>N188</f>
        <v>1960022.75</v>
      </c>
      <c r="O96" s="231"/>
      <c r="P96" s="231"/>
      <c r="Q96" s="231"/>
      <c r="R96" s="119"/>
    </row>
    <row r="97" spans="2:21" s="7" customFormat="1" ht="19.95" customHeight="1">
      <c r="B97" s="116"/>
      <c r="C97" s="117"/>
      <c r="D97" s="118" t="s">
        <v>123</v>
      </c>
      <c r="E97" s="117"/>
      <c r="F97" s="117"/>
      <c r="G97" s="117"/>
      <c r="H97" s="117"/>
      <c r="I97" s="117"/>
      <c r="J97" s="117"/>
      <c r="K97" s="117"/>
      <c r="L97" s="117"/>
      <c r="M97" s="117"/>
      <c r="N97" s="230">
        <f>N231</f>
        <v>9765874.0899999999</v>
      </c>
      <c r="O97" s="231"/>
      <c r="P97" s="231"/>
      <c r="Q97" s="231"/>
      <c r="R97" s="119"/>
    </row>
    <row r="98" spans="2:21" s="7" customFormat="1" ht="19.95" customHeight="1">
      <c r="B98" s="116"/>
      <c r="C98" s="117"/>
      <c r="D98" s="118" t="s">
        <v>124</v>
      </c>
      <c r="E98" s="117"/>
      <c r="F98" s="117"/>
      <c r="G98" s="117"/>
      <c r="H98" s="117"/>
      <c r="I98" s="117"/>
      <c r="J98" s="117"/>
      <c r="K98" s="117"/>
      <c r="L98" s="117"/>
      <c r="M98" s="117"/>
      <c r="N98" s="230">
        <f>N255</f>
        <v>52983.199999999997</v>
      </c>
      <c r="O98" s="231"/>
      <c r="P98" s="231"/>
      <c r="Q98" s="231"/>
      <c r="R98" s="119"/>
    </row>
    <row r="99" spans="2:21" s="1" customFormat="1" ht="21.75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21" s="1" customFormat="1" ht="29.25" customHeight="1">
      <c r="B100" s="34"/>
      <c r="C100" s="111" t="s">
        <v>125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227">
        <v>0</v>
      </c>
      <c r="O100" s="232"/>
      <c r="P100" s="232"/>
      <c r="Q100" s="232"/>
      <c r="R100" s="36"/>
      <c r="T100" s="120"/>
      <c r="U100" s="121" t="s">
        <v>43</v>
      </c>
    </row>
    <row r="101" spans="2:21" s="1" customFormat="1" ht="18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21" s="1" customFormat="1" ht="29.25" customHeight="1">
      <c r="B102" s="34"/>
      <c r="C102" s="102" t="s">
        <v>98</v>
      </c>
      <c r="D102" s="103"/>
      <c r="E102" s="103"/>
      <c r="F102" s="103"/>
      <c r="G102" s="103"/>
      <c r="H102" s="103"/>
      <c r="I102" s="103"/>
      <c r="J102" s="103"/>
      <c r="K102" s="103"/>
      <c r="L102" s="214">
        <f>ROUND(SUM(N88+N100),2)</f>
        <v>25453695.059999999</v>
      </c>
      <c r="M102" s="214"/>
      <c r="N102" s="214"/>
      <c r="O102" s="214"/>
      <c r="P102" s="214"/>
      <c r="Q102" s="214"/>
      <c r="R102" s="36"/>
    </row>
    <row r="103" spans="2:21" s="1" customFormat="1" ht="6.9" customHeight="1"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60"/>
    </row>
    <row r="107" spans="2:21" s="1" customFormat="1" ht="6.9" customHeight="1"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3"/>
    </row>
    <row r="108" spans="2:21" s="1" customFormat="1" ht="36.9" customHeight="1">
      <c r="B108" s="34"/>
      <c r="C108" s="182" t="s">
        <v>126</v>
      </c>
      <c r="D108" s="219"/>
      <c r="E108" s="219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36"/>
    </row>
    <row r="109" spans="2:21" s="1" customFormat="1" ht="6.9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21" s="1" customFormat="1" ht="30" customHeight="1">
      <c r="B110" s="34"/>
      <c r="C110" s="31" t="s">
        <v>17</v>
      </c>
      <c r="D110" s="35"/>
      <c r="E110" s="35"/>
      <c r="F110" s="217" t="str">
        <f>F6</f>
        <v>II/112 STRUHAŘOV OKRUŽNÍ KŘIŽOVATKA A SILNICE, 1. ETAPA - PŘÍMÉ ÚSEKY, KM 0,040 00 - 1,920 00, KM 2,129 91 - 2,531 98</v>
      </c>
      <c r="G110" s="218"/>
      <c r="H110" s="218"/>
      <c r="I110" s="218"/>
      <c r="J110" s="218"/>
      <c r="K110" s="218"/>
      <c r="L110" s="218"/>
      <c r="M110" s="218"/>
      <c r="N110" s="218"/>
      <c r="O110" s="218"/>
      <c r="P110" s="218"/>
      <c r="Q110" s="35"/>
      <c r="R110" s="36"/>
    </row>
    <row r="111" spans="2:21" s="1" customFormat="1" ht="36.9" customHeight="1">
      <c r="B111" s="34"/>
      <c r="C111" s="68" t="s">
        <v>106</v>
      </c>
      <c r="D111" s="35"/>
      <c r="E111" s="35"/>
      <c r="F111" s="198" t="str">
        <f>F7</f>
        <v>SO 101 - Silnice II/112 - úsek Myslíč - Struhařov</v>
      </c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35"/>
      <c r="R111" s="36"/>
    </row>
    <row r="112" spans="2:21" s="1" customFormat="1" ht="6.9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>
      <c r="B113" s="34"/>
      <c r="C113" s="31" t="s">
        <v>21</v>
      </c>
      <c r="D113" s="35"/>
      <c r="E113" s="35"/>
      <c r="F113" s="29" t="str">
        <f>F9</f>
        <v>Struhařov u Benešova, Myslíč, Benešov u Prahy</v>
      </c>
      <c r="G113" s="35"/>
      <c r="H113" s="35"/>
      <c r="I113" s="35"/>
      <c r="J113" s="35"/>
      <c r="K113" s="31" t="s">
        <v>23</v>
      </c>
      <c r="L113" s="35"/>
      <c r="M113" s="220" t="str">
        <f>IF(O9="","",O9)</f>
        <v>7. 2. 2018</v>
      </c>
      <c r="N113" s="220"/>
      <c r="O113" s="220"/>
      <c r="P113" s="220"/>
      <c r="Q113" s="35"/>
      <c r="R113" s="36"/>
    </row>
    <row r="114" spans="2:65" s="1" customFormat="1" ht="6.9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3.2">
      <c r="B115" s="34"/>
      <c r="C115" s="31" t="s">
        <v>25</v>
      </c>
      <c r="D115" s="35"/>
      <c r="E115" s="35"/>
      <c r="F115" s="29" t="str">
        <f>E12</f>
        <v>Středočeský kraj</v>
      </c>
      <c r="G115" s="35"/>
      <c r="H115" s="35"/>
      <c r="I115" s="35"/>
      <c r="J115" s="35"/>
      <c r="K115" s="31" t="s">
        <v>32</v>
      </c>
      <c r="L115" s="35"/>
      <c r="M115" s="184" t="str">
        <f>E18</f>
        <v>Ing. Monika Povýšilová, Sweco Hydroprojekt a.s.</v>
      </c>
      <c r="N115" s="184"/>
      <c r="O115" s="184"/>
      <c r="P115" s="184"/>
      <c r="Q115" s="184"/>
      <c r="R115" s="36"/>
    </row>
    <row r="116" spans="2:65" s="1" customFormat="1" ht="14.4" customHeight="1">
      <c r="B116" s="34"/>
      <c r="C116" s="31" t="s">
        <v>30</v>
      </c>
      <c r="D116" s="35"/>
      <c r="E116" s="35"/>
      <c r="F116" s="29" t="str">
        <f>IF(E15="","",E15)</f>
        <v xml:space="preserve"> </v>
      </c>
      <c r="G116" s="35"/>
      <c r="H116" s="35"/>
      <c r="I116" s="35"/>
      <c r="J116" s="35"/>
      <c r="K116" s="31" t="s">
        <v>36</v>
      </c>
      <c r="L116" s="35"/>
      <c r="M116" s="184" t="str">
        <f>E21</f>
        <v>Bc. Gabriela Krchová, Sweco Hydroprojekt a.s.</v>
      </c>
      <c r="N116" s="184"/>
      <c r="O116" s="184"/>
      <c r="P116" s="184"/>
      <c r="Q116" s="184"/>
      <c r="R116" s="36"/>
    </row>
    <row r="117" spans="2:65" s="1" customFormat="1" ht="10.3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>
      <c r="B118" s="122"/>
      <c r="C118" s="123" t="s">
        <v>127</v>
      </c>
      <c r="D118" s="124" t="s">
        <v>128</v>
      </c>
      <c r="E118" s="124" t="s">
        <v>61</v>
      </c>
      <c r="F118" s="233" t="s">
        <v>129</v>
      </c>
      <c r="G118" s="233"/>
      <c r="H118" s="233"/>
      <c r="I118" s="233"/>
      <c r="J118" s="124" t="s">
        <v>130</v>
      </c>
      <c r="K118" s="124" t="s">
        <v>131</v>
      </c>
      <c r="L118" s="233" t="s">
        <v>132</v>
      </c>
      <c r="M118" s="233"/>
      <c r="N118" s="233" t="s">
        <v>112</v>
      </c>
      <c r="O118" s="233"/>
      <c r="P118" s="233"/>
      <c r="Q118" s="234"/>
      <c r="R118" s="125"/>
      <c r="T118" s="75" t="s">
        <v>133</v>
      </c>
      <c r="U118" s="76" t="s">
        <v>43</v>
      </c>
      <c r="V118" s="76" t="s">
        <v>134</v>
      </c>
      <c r="W118" s="76" t="s">
        <v>135</v>
      </c>
      <c r="X118" s="76" t="s">
        <v>136</v>
      </c>
      <c r="Y118" s="76" t="s">
        <v>137</v>
      </c>
      <c r="Z118" s="76" t="s">
        <v>138</v>
      </c>
      <c r="AA118" s="77" t="s">
        <v>139</v>
      </c>
    </row>
    <row r="119" spans="2:65" s="1" customFormat="1" ht="29.25" customHeight="1">
      <c r="B119" s="34"/>
      <c r="C119" s="79" t="s">
        <v>108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249">
        <f>BK119</f>
        <v>25453695.059999999</v>
      </c>
      <c r="O119" s="250"/>
      <c r="P119" s="250"/>
      <c r="Q119" s="250"/>
      <c r="R119" s="36"/>
      <c r="T119" s="78"/>
      <c r="U119" s="50"/>
      <c r="V119" s="50"/>
      <c r="W119" s="126">
        <f>W120</f>
        <v>13310.103558999999</v>
      </c>
      <c r="X119" s="50"/>
      <c r="Y119" s="126">
        <f>Y120</f>
        <v>878.65981499999998</v>
      </c>
      <c r="Z119" s="50"/>
      <c r="AA119" s="127">
        <f>AA120</f>
        <v>7988.8630000000003</v>
      </c>
      <c r="AT119" s="21" t="s">
        <v>78</v>
      </c>
      <c r="AU119" s="21" t="s">
        <v>114</v>
      </c>
      <c r="BK119" s="128">
        <f>BK120</f>
        <v>25453695.059999999</v>
      </c>
    </row>
    <row r="120" spans="2:65" s="9" customFormat="1" ht="37.35" customHeight="1">
      <c r="B120" s="129"/>
      <c r="C120" s="130"/>
      <c r="D120" s="131" t="s">
        <v>115</v>
      </c>
      <c r="E120" s="131"/>
      <c r="F120" s="131"/>
      <c r="G120" s="131"/>
      <c r="H120" s="131"/>
      <c r="I120" s="131"/>
      <c r="J120" s="131"/>
      <c r="K120" s="131"/>
      <c r="L120" s="131"/>
      <c r="M120" s="131"/>
      <c r="N120" s="251">
        <f>BK120</f>
        <v>25453695.059999999</v>
      </c>
      <c r="O120" s="228"/>
      <c r="P120" s="228"/>
      <c r="Q120" s="228"/>
      <c r="R120" s="132"/>
      <c r="T120" s="133"/>
      <c r="U120" s="130"/>
      <c r="V120" s="130"/>
      <c r="W120" s="134">
        <f>W121+W144+W145+W155+W183+W186+W188+W231+W255</f>
        <v>13310.103558999999</v>
      </c>
      <c r="X120" s="130"/>
      <c r="Y120" s="134">
        <f>Y121+Y144+Y145+Y155+Y183+Y186+Y188+Y231+Y255</f>
        <v>878.65981499999998</v>
      </c>
      <c r="Z120" s="130"/>
      <c r="AA120" s="135">
        <f>AA121+AA144+AA145+AA155+AA183+AA186+AA188+AA231+AA255</f>
        <v>7988.8630000000003</v>
      </c>
      <c r="AR120" s="136" t="s">
        <v>87</v>
      </c>
      <c r="AT120" s="137" t="s">
        <v>78</v>
      </c>
      <c r="AU120" s="137" t="s">
        <v>79</v>
      </c>
      <c r="AY120" s="136" t="s">
        <v>140</v>
      </c>
      <c r="BK120" s="138">
        <f>BK121+BK144+BK145+BK155+BK183+BK186+BK188+BK231+BK255</f>
        <v>25453695.059999999</v>
      </c>
    </row>
    <row r="121" spans="2:65" s="9" customFormat="1" ht="19.95" customHeight="1">
      <c r="B121" s="129"/>
      <c r="C121" s="130"/>
      <c r="D121" s="139" t="s">
        <v>116</v>
      </c>
      <c r="E121" s="139"/>
      <c r="F121" s="139"/>
      <c r="G121" s="139"/>
      <c r="H121" s="139"/>
      <c r="I121" s="139"/>
      <c r="J121" s="139"/>
      <c r="K121" s="139"/>
      <c r="L121" s="139"/>
      <c r="M121" s="139"/>
      <c r="N121" s="252">
        <f>BK121</f>
        <v>1504183.5199999998</v>
      </c>
      <c r="O121" s="253"/>
      <c r="P121" s="253"/>
      <c r="Q121" s="253"/>
      <c r="R121" s="132"/>
      <c r="T121" s="133"/>
      <c r="U121" s="130"/>
      <c r="V121" s="130"/>
      <c r="W121" s="134">
        <f>SUM(W122:W143)</f>
        <v>851.4661779999999</v>
      </c>
      <c r="X121" s="130"/>
      <c r="Y121" s="134">
        <f>SUM(Y122:Y143)</f>
        <v>2.9892030000000003</v>
      </c>
      <c r="Z121" s="130"/>
      <c r="AA121" s="135">
        <f>SUM(AA122:AA143)</f>
        <v>7074.4400000000005</v>
      </c>
      <c r="AR121" s="136" t="s">
        <v>87</v>
      </c>
      <c r="AT121" s="137" t="s">
        <v>78</v>
      </c>
      <c r="AU121" s="137" t="s">
        <v>87</v>
      </c>
      <c r="AY121" s="136" t="s">
        <v>140</v>
      </c>
      <c r="BK121" s="138">
        <f>SUM(BK122:BK143)</f>
        <v>1504183.5199999998</v>
      </c>
    </row>
    <row r="122" spans="2:65" s="1" customFormat="1" ht="34.200000000000003" customHeight="1">
      <c r="B122" s="140"/>
      <c r="C122" s="141" t="s">
        <v>141</v>
      </c>
      <c r="D122" s="141" t="s">
        <v>142</v>
      </c>
      <c r="E122" s="142" t="s">
        <v>143</v>
      </c>
      <c r="F122" s="235" t="s">
        <v>144</v>
      </c>
      <c r="G122" s="235"/>
      <c r="H122" s="235"/>
      <c r="I122" s="235"/>
      <c r="J122" s="143" t="s">
        <v>145</v>
      </c>
      <c r="K122" s="144">
        <v>2820</v>
      </c>
      <c r="L122" s="236">
        <v>27.3</v>
      </c>
      <c r="M122" s="236"/>
      <c r="N122" s="236">
        <f>ROUND(L122*K122,2)</f>
        <v>76986</v>
      </c>
      <c r="O122" s="236"/>
      <c r="P122" s="236"/>
      <c r="Q122" s="236"/>
      <c r="R122" s="145"/>
      <c r="T122" s="146" t="s">
        <v>5</v>
      </c>
      <c r="U122" s="43" t="s">
        <v>44</v>
      </c>
      <c r="V122" s="147">
        <v>7.2999999999999995E-2</v>
      </c>
      <c r="W122" s="147">
        <f>V122*K122</f>
        <v>205.85999999999999</v>
      </c>
      <c r="X122" s="147">
        <v>0</v>
      </c>
      <c r="Y122" s="147">
        <f>X122*K122</f>
        <v>0</v>
      </c>
      <c r="Z122" s="147">
        <v>0.28999999999999998</v>
      </c>
      <c r="AA122" s="148">
        <f>Z122*K122</f>
        <v>817.8</v>
      </c>
      <c r="AR122" s="21" t="s">
        <v>146</v>
      </c>
      <c r="AT122" s="21" t="s">
        <v>142</v>
      </c>
      <c r="AU122" s="21" t="s">
        <v>104</v>
      </c>
      <c r="AY122" s="21" t="s">
        <v>140</v>
      </c>
      <c r="BE122" s="149">
        <f>IF(U122="základní",N122,0)</f>
        <v>76986</v>
      </c>
      <c r="BF122" s="149">
        <f>IF(U122="snížená",N122,0)</f>
        <v>0</v>
      </c>
      <c r="BG122" s="149">
        <f>IF(U122="zákl. přenesená",N122,0)</f>
        <v>0</v>
      </c>
      <c r="BH122" s="149">
        <f>IF(U122="sníž. přenesená",N122,0)</f>
        <v>0</v>
      </c>
      <c r="BI122" s="149">
        <f>IF(U122="nulová",N122,0)</f>
        <v>0</v>
      </c>
      <c r="BJ122" s="21" t="s">
        <v>87</v>
      </c>
      <c r="BK122" s="149">
        <f>ROUND(L122*K122,2)</f>
        <v>76986</v>
      </c>
      <c r="BL122" s="21" t="s">
        <v>146</v>
      </c>
      <c r="BM122" s="21" t="s">
        <v>147</v>
      </c>
    </row>
    <row r="123" spans="2:65" s="10" customFormat="1" ht="14.4" customHeight="1">
      <c r="B123" s="150"/>
      <c r="C123" s="151"/>
      <c r="D123" s="151"/>
      <c r="E123" s="152" t="s">
        <v>5</v>
      </c>
      <c r="F123" s="237" t="s">
        <v>148</v>
      </c>
      <c r="G123" s="238"/>
      <c r="H123" s="238"/>
      <c r="I123" s="238"/>
      <c r="J123" s="151"/>
      <c r="K123" s="153">
        <v>2820</v>
      </c>
      <c r="L123" s="151"/>
      <c r="M123" s="151"/>
      <c r="N123" s="151"/>
      <c r="O123" s="151"/>
      <c r="P123" s="151"/>
      <c r="Q123" s="151"/>
      <c r="R123" s="154"/>
      <c r="T123" s="155"/>
      <c r="U123" s="151"/>
      <c r="V123" s="151"/>
      <c r="W123" s="151"/>
      <c r="X123" s="151"/>
      <c r="Y123" s="151"/>
      <c r="Z123" s="151"/>
      <c r="AA123" s="156"/>
      <c r="AT123" s="157" t="s">
        <v>149</v>
      </c>
      <c r="AU123" s="157" t="s">
        <v>104</v>
      </c>
      <c r="AV123" s="10" t="s">
        <v>104</v>
      </c>
      <c r="AW123" s="10" t="s">
        <v>35</v>
      </c>
      <c r="AX123" s="10" t="s">
        <v>79</v>
      </c>
      <c r="AY123" s="157" t="s">
        <v>140</v>
      </c>
    </row>
    <row r="124" spans="2:65" s="11" customFormat="1" ht="14.4" customHeight="1">
      <c r="B124" s="158"/>
      <c r="C124" s="159"/>
      <c r="D124" s="159"/>
      <c r="E124" s="160" t="s">
        <v>5</v>
      </c>
      <c r="F124" s="239" t="s">
        <v>150</v>
      </c>
      <c r="G124" s="240"/>
      <c r="H124" s="240"/>
      <c r="I124" s="240"/>
      <c r="J124" s="159"/>
      <c r="K124" s="161">
        <v>2820</v>
      </c>
      <c r="L124" s="159"/>
      <c r="M124" s="159"/>
      <c r="N124" s="159"/>
      <c r="O124" s="159"/>
      <c r="P124" s="159"/>
      <c r="Q124" s="159"/>
      <c r="R124" s="162"/>
      <c r="T124" s="163"/>
      <c r="U124" s="159"/>
      <c r="V124" s="159"/>
      <c r="W124" s="159"/>
      <c r="X124" s="159"/>
      <c r="Y124" s="159"/>
      <c r="Z124" s="159"/>
      <c r="AA124" s="164"/>
      <c r="AT124" s="165" t="s">
        <v>149</v>
      </c>
      <c r="AU124" s="165" t="s">
        <v>104</v>
      </c>
      <c r="AV124" s="11" t="s">
        <v>146</v>
      </c>
      <c r="AW124" s="11" t="s">
        <v>35</v>
      </c>
      <c r="AX124" s="11" t="s">
        <v>87</v>
      </c>
      <c r="AY124" s="165" t="s">
        <v>140</v>
      </c>
    </row>
    <row r="125" spans="2:65" s="1" customFormat="1" ht="34.200000000000003" customHeight="1">
      <c r="B125" s="140"/>
      <c r="C125" s="141" t="s">
        <v>87</v>
      </c>
      <c r="D125" s="141" t="s">
        <v>142</v>
      </c>
      <c r="E125" s="142" t="s">
        <v>151</v>
      </c>
      <c r="F125" s="235" t="s">
        <v>152</v>
      </c>
      <c r="G125" s="235"/>
      <c r="H125" s="235"/>
      <c r="I125" s="235"/>
      <c r="J125" s="143" t="s">
        <v>145</v>
      </c>
      <c r="K125" s="144">
        <v>12220</v>
      </c>
      <c r="L125" s="236">
        <v>91.2</v>
      </c>
      <c r="M125" s="236"/>
      <c r="N125" s="236">
        <f>ROUND(L125*K125,2)</f>
        <v>1114464</v>
      </c>
      <c r="O125" s="236"/>
      <c r="P125" s="236"/>
      <c r="Q125" s="236"/>
      <c r="R125" s="145"/>
      <c r="T125" s="146" t="s">
        <v>5</v>
      </c>
      <c r="U125" s="43" t="s">
        <v>44</v>
      </c>
      <c r="V125" s="147">
        <v>1.2E-2</v>
      </c>
      <c r="W125" s="147">
        <f>V125*K125</f>
        <v>146.64000000000001</v>
      </c>
      <c r="X125" s="147">
        <v>2.4000000000000001E-4</v>
      </c>
      <c r="Y125" s="147">
        <f>X125*K125</f>
        <v>2.9328000000000003</v>
      </c>
      <c r="Z125" s="147">
        <v>0.51200000000000001</v>
      </c>
      <c r="AA125" s="148">
        <f>Z125*K125</f>
        <v>6256.64</v>
      </c>
      <c r="AR125" s="21" t="s">
        <v>146</v>
      </c>
      <c r="AT125" s="21" t="s">
        <v>142</v>
      </c>
      <c r="AU125" s="21" t="s">
        <v>104</v>
      </c>
      <c r="AY125" s="21" t="s">
        <v>140</v>
      </c>
      <c r="BE125" s="149">
        <f>IF(U125="základní",N125,0)</f>
        <v>1114464</v>
      </c>
      <c r="BF125" s="149">
        <f>IF(U125="snížená",N125,0)</f>
        <v>0</v>
      </c>
      <c r="BG125" s="149">
        <f>IF(U125="zákl. přenesená",N125,0)</f>
        <v>0</v>
      </c>
      <c r="BH125" s="149">
        <f>IF(U125="sníž. přenesená",N125,0)</f>
        <v>0</v>
      </c>
      <c r="BI125" s="149">
        <f>IF(U125="nulová",N125,0)</f>
        <v>0</v>
      </c>
      <c r="BJ125" s="21" t="s">
        <v>87</v>
      </c>
      <c r="BK125" s="149">
        <f>ROUND(L125*K125,2)</f>
        <v>1114464</v>
      </c>
      <c r="BL125" s="21" t="s">
        <v>146</v>
      </c>
      <c r="BM125" s="21" t="s">
        <v>153</v>
      </c>
    </row>
    <row r="126" spans="2:65" s="10" customFormat="1" ht="14.4" customHeight="1">
      <c r="B126" s="150"/>
      <c r="C126" s="151"/>
      <c r="D126" s="151"/>
      <c r="E126" s="152" t="s">
        <v>5</v>
      </c>
      <c r="F126" s="237" t="s">
        <v>154</v>
      </c>
      <c r="G126" s="238"/>
      <c r="H126" s="238"/>
      <c r="I126" s="238"/>
      <c r="J126" s="151"/>
      <c r="K126" s="153">
        <v>12220</v>
      </c>
      <c r="L126" s="151"/>
      <c r="M126" s="151"/>
      <c r="N126" s="151"/>
      <c r="O126" s="151"/>
      <c r="P126" s="151"/>
      <c r="Q126" s="151"/>
      <c r="R126" s="154"/>
      <c r="T126" s="155"/>
      <c r="U126" s="151"/>
      <c r="V126" s="151"/>
      <c r="W126" s="151"/>
      <c r="X126" s="151"/>
      <c r="Y126" s="151"/>
      <c r="Z126" s="151"/>
      <c r="AA126" s="156"/>
      <c r="AT126" s="157" t="s">
        <v>149</v>
      </c>
      <c r="AU126" s="157" t="s">
        <v>104</v>
      </c>
      <c r="AV126" s="10" t="s">
        <v>104</v>
      </c>
      <c r="AW126" s="10" t="s">
        <v>35</v>
      </c>
      <c r="AX126" s="10" t="s">
        <v>79</v>
      </c>
      <c r="AY126" s="157" t="s">
        <v>140</v>
      </c>
    </row>
    <row r="127" spans="2:65" s="11" customFormat="1" ht="14.4" customHeight="1">
      <c r="B127" s="158"/>
      <c r="C127" s="159"/>
      <c r="D127" s="159"/>
      <c r="E127" s="160" t="s">
        <v>5</v>
      </c>
      <c r="F127" s="239" t="s">
        <v>150</v>
      </c>
      <c r="G127" s="240"/>
      <c r="H127" s="240"/>
      <c r="I127" s="240"/>
      <c r="J127" s="159"/>
      <c r="K127" s="161">
        <v>12220</v>
      </c>
      <c r="L127" s="159"/>
      <c r="M127" s="159"/>
      <c r="N127" s="159"/>
      <c r="O127" s="159"/>
      <c r="P127" s="159"/>
      <c r="Q127" s="159"/>
      <c r="R127" s="162"/>
      <c r="T127" s="163"/>
      <c r="U127" s="159"/>
      <c r="V127" s="159"/>
      <c r="W127" s="159"/>
      <c r="X127" s="159"/>
      <c r="Y127" s="159"/>
      <c r="Z127" s="159"/>
      <c r="AA127" s="164"/>
      <c r="AT127" s="165" t="s">
        <v>149</v>
      </c>
      <c r="AU127" s="165" t="s">
        <v>104</v>
      </c>
      <c r="AV127" s="11" t="s">
        <v>146</v>
      </c>
      <c r="AW127" s="11" t="s">
        <v>35</v>
      </c>
      <c r="AX127" s="11" t="s">
        <v>87</v>
      </c>
      <c r="AY127" s="165" t="s">
        <v>140</v>
      </c>
    </row>
    <row r="128" spans="2:65" s="1" customFormat="1" ht="34.200000000000003" customHeight="1">
      <c r="B128" s="140"/>
      <c r="C128" s="141" t="s">
        <v>155</v>
      </c>
      <c r="D128" s="141" t="s">
        <v>142</v>
      </c>
      <c r="E128" s="142" t="s">
        <v>156</v>
      </c>
      <c r="F128" s="235" t="s">
        <v>157</v>
      </c>
      <c r="G128" s="235"/>
      <c r="H128" s="235"/>
      <c r="I128" s="235"/>
      <c r="J128" s="143" t="s">
        <v>158</v>
      </c>
      <c r="K128" s="144">
        <v>500</v>
      </c>
      <c r="L128" s="236">
        <v>61.2</v>
      </c>
      <c r="M128" s="236"/>
      <c r="N128" s="236">
        <f>ROUND(L128*K128,2)</f>
        <v>30600</v>
      </c>
      <c r="O128" s="236"/>
      <c r="P128" s="236"/>
      <c r="Q128" s="236"/>
      <c r="R128" s="145"/>
      <c r="T128" s="146" t="s">
        <v>5</v>
      </c>
      <c r="U128" s="43" t="s">
        <v>44</v>
      </c>
      <c r="V128" s="147">
        <v>0.2</v>
      </c>
      <c r="W128" s="147">
        <f>V128*K128</f>
        <v>100</v>
      </c>
      <c r="X128" s="147">
        <v>0</v>
      </c>
      <c r="Y128" s="147">
        <f>X128*K128</f>
        <v>0</v>
      </c>
      <c r="Z128" s="147">
        <v>0</v>
      </c>
      <c r="AA128" s="148">
        <f>Z128*K128</f>
        <v>0</v>
      </c>
      <c r="AR128" s="21" t="s">
        <v>146</v>
      </c>
      <c r="AT128" s="21" t="s">
        <v>142</v>
      </c>
      <c r="AU128" s="21" t="s">
        <v>104</v>
      </c>
      <c r="AY128" s="21" t="s">
        <v>140</v>
      </c>
      <c r="BE128" s="149">
        <f>IF(U128="základní",N128,0)</f>
        <v>30600</v>
      </c>
      <c r="BF128" s="149">
        <f>IF(U128="snížená",N128,0)</f>
        <v>0</v>
      </c>
      <c r="BG128" s="149">
        <f>IF(U128="zákl. přenesená",N128,0)</f>
        <v>0</v>
      </c>
      <c r="BH128" s="149">
        <f>IF(U128="sníž. přenesená",N128,0)</f>
        <v>0</v>
      </c>
      <c r="BI128" s="149">
        <f>IF(U128="nulová",N128,0)</f>
        <v>0</v>
      </c>
      <c r="BJ128" s="21" t="s">
        <v>87</v>
      </c>
      <c r="BK128" s="149">
        <f>ROUND(L128*K128,2)</f>
        <v>30600</v>
      </c>
      <c r="BL128" s="21" t="s">
        <v>146</v>
      </c>
      <c r="BM128" s="21" t="s">
        <v>159</v>
      </c>
    </row>
    <row r="129" spans="2:65" s="1" customFormat="1" ht="34.200000000000003" customHeight="1">
      <c r="B129" s="140"/>
      <c r="C129" s="141" t="s">
        <v>160</v>
      </c>
      <c r="D129" s="141" t="s">
        <v>142</v>
      </c>
      <c r="E129" s="142" t="s">
        <v>161</v>
      </c>
      <c r="F129" s="235" t="s">
        <v>162</v>
      </c>
      <c r="G129" s="235"/>
      <c r="H129" s="235"/>
      <c r="I129" s="235"/>
      <c r="J129" s="143" t="s">
        <v>163</v>
      </c>
      <c r="K129" s="144">
        <v>70</v>
      </c>
      <c r="L129" s="236">
        <v>42.2</v>
      </c>
      <c r="M129" s="236"/>
      <c r="N129" s="236">
        <f>ROUND(L129*K129,2)</f>
        <v>2954</v>
      </c>
      <c r="O129" s="236"/>
      <c r="P129" s="236"/>
      <c r="Q129" s="236"/>
      <c r="R129" s="145"/>
      <c r="T129" s="146" t="s">
        <v>5</v>
      </c>
      <c r="U129" s="43" t="s">
        <v>44</v>
      </c>
      <c r="V129" s="147">
        <v>0</v>
      </c>
      <c r="W129" s="147">
        <f>V129*K129</f>
        <v>0</v>
      </c>
      <c r="X129" s="147">
        <v>0</v>
      </c>
      <c r="Y129" s="147">
        <f>X129*K129</f>
        <v>0</v>
      </c>
      <c r="Z129" s="147">
        <v>0</v>
      </c>
      <c r="AA129" s="148">
        <f>Z129*K129</f>
        <v>0</v>
      </c>
      <c r="AR129" s="21" t="s">
        <v>146</v>
      </c>
      <c r="AT129" s="21" t="s">
        <v>142</v>
      </c>
      <c r="AU129" s="21" t="s">
        <v>104</v>
      </c>
      <c r="AY129" s="21" t="s">
        <v>140</v>
      </c>
      <c r="BE129" s="149">
        <f>IF(U129="základní",N129,0)</f>
        <v>2954</v>
      </c>
      <c r="BF129" s="149">
        <f>IF(U129="snížená",N129,0)</f>
        <v>0</v>
      </c>
      <c r="BG129" s="149">
        <f>IF(U129="zákl. přenesená",N129,0)</f>
        <v>0</v>
      </c>
      <c r="BH129" s="149">
        <f>IF(U129="sníž. přenesená",N129,0)</f>
        <v>0</v>
      </c>
      <c r="BI129" s="149">
        <f>IF(U129="nulová",N129,0)</f>
        <v>0</v>
      </c>
      <c r="BJ129" s="21" t="s">
        <v>87</v>
      </c>
      <c r="BK129" s="149">
        <f>ROUND(L129*K129,2)</f>
        <v>2954</v>
      </c>
      <c r="BL129" s="21" t="s">
        <v>146</v>
      </c>
      <c r="BM129" s="21" t="s">
        <v>164</v>
      </c>
    </row>
    <row r="130" spans="2:65" s="1" customFormat="1" ht="22.8" customHeight="1">
      <c r="B130" s="140"/>
      <c r="C130" s="141" t="s">
        <v>165</v>
      </c>
      <c r="D130" s="141" t="s">
        <v>142</v>
      </c>
      <c r="E130" s="142" t="s">
        <v>166</v>
      </c>
      <c r="F130" s="235" t="s">
        <v>167</v>
      </c>
      <c r="G130" s="235"/>
      <c r="H130" s="235"/>
      <c r="I130" s="235"/>
      <c r="J130" s="143" t="s">
        <v>168</v>
      </c>
      <c r="K130" s="144">
        <v>282.01400000000001</v>
      </c>
      <c r="L130" s="236">
        <v>250</v>
      </c>
      <c r="M130" s="236"/>
      <c r="N130" s="236">
        <f>ROUND(L130*K130,2)</f>
        <v>70503.5</v>
      </c>
      <c r="O130" s="236"/>
      <c r="P130" s="236"/>
      <c r="Q130" s="236"/>
      <c r="R130" s="145"/>
      <c r="T130" s="146" t="s">
        <v>5</v>
      </c>
      <c r="U130" s="43" t="s">
        <v>44</v>
      </c>
      <c r="V130" s="147">
        <v>6.2E-2</v>
      </c>
      <c r="W130" s="147">
        <f>V130*K130</f>
        <v>17.484867999999999</v>
      </c>
      <c r="X130" s="147">
        <v>0</v>
      </c>
      <c r="Y130" s="147">
        <f>X130*K130</f>
        <v>0</v>
      </c>
      <c r="Z130" s="147">
        <v>0</v>
      </c>
      <c r="AA130" s="148">
        <f>Z130*K130</f>
        <v>0</v>
      </c>
      <c r="AR130" s="21" t="s">
        <v>146</v>
      </c>
      <c r="AT130" s="21" t="s">
        <v>142</v>
      </c>
      <c r="AU130" s="21" t="s">
        <v>104</v>
      </c>
      <c r="AY130" s="21" t="s">
        <v>140</v>
      </c>
      <c r="BE130" s="149">
        <f>IF(U130="základní",N130,0)</f>
        <v>70503.5</v>
      </c>
      <c r="BF130" s="149">
        <f>IF(U130="snížená",N130,0)</f>
        <v>0</v>
      </c>
      <c r="BG130" s="149">
        <f>IF(U130="zákl. přenesená",N130,0)</f>
        <v>0</v>
      </c>
      <c r="BH130" s="149">
        <f>IF(U130="sníž. přenesená",N130,0)</f>
        <v>0</v>
      </c>
      <c r="BI130" s="149">
        <f>IF(U130="nulová",N130,0)</f>
        <v>0</v>
      </c>
      <c r="BJ130" s="21" t="s">
        <v>87</v>
      </c>
      <c r="BK130" s="149">
        <f>ROUND(L130*K130,2)</f>
        <v>70503.5</v>
      </c>
      <c r="BL130" s="21" t="s">
        <v>146</v>
      </c>
      <c r="BM130" s="21" t="s">
        <v>169</v>
      </c>
    </row>
    <row r="131" spans="2:65" s="10" customFormat="1" ht="14.4" customHeight="1">
      <c r="B131" s="150"/>
      <c r="C131" s="151"/>
      <c r="D131" s="151"/>
      <c r="E131" s="152" t="s">
        <v>5</v>
      </c>
      <c r="F131" s="237" t="s">
        <v>170</v>
      </c>
      <c r="G131" s="238"/>
      <c r="H131" s="238"/>
      <c r="I131" s="238"/>
      <c r="J131" s="151"/>
      <c r="K131" s="153">
        <v>282.01400000000001</v>
      </c>
      <c r="L131" s="151"/>
      <c r="M131" s="151"/>
      <c r="N131" s="151"/>
      <c r="O131" s="151"/>
      <c r="P131" s="151"/>
      <c r="Q131" s="151"/>
      <c r="R131" s="154"/>
      <c r="T131" s="155"/>
      <c r="U131" s="151"/>
      <c r="V131" s="151"/>
      <c r="W131" s="151"/>
      <c r="X131" s="151"/>
      <c r="Y131" s="151"/>
      <c r="Z131" s="151"/>
      <c r="AA131" s="156"/>
      <c r="AT131" s="157" t="s">
        <v>149</v>
      </c>
      <c r="AU131" s="157" t="s">
        <v>104</v>
      </c>
      <c r="AV131" s="10" t="s">
        <v>104</v>
      </c>
      <c r="AW131" s="10" t="s">
        <v>35</v>
      </c>
      <c r="AX131" s="10" t="s">
        <v>79</v>
      </c>
      <c r="AY131" s="157" t="s">
        <v>140</v>
      </c>
    </row>
    <row r="132" spans="2:65" s="11" customFormat="1" ht="14.4" customHeight="1">
      <c r="B132" s="158"/>
      <c r="C132" s="159"/>
      <c r="D132" s="159"/>
      <c r="E132" s="160" t="s">
        <v>5</v>
      </c>
      <c r="F132" s="239" t="s">
        <v>150</v>
      </c>
      <c r="G132" s="240"/>
      <c r="H132" s="240"/>
      <c r="I132" s="240"/>
      <c r="J132" s="159"/>
      <c r="K132" s="161">
        <v>282.01400000000001</v>
      </c>
      <c r="L132" s="159"/>
      <c r="M132" s="159"/>
      <c r="N132" s="159"/>
      <c r="O132" s="159"/>
      <c r="P132" s="159"/>
      <c r="Q132" s="159"/>
      <c r="R132" s="162"/>
      <c r="T132" s="163"/>
      <c r="U132" s="159"/>
      <c r="V132" s="159"/>
      <c r="W132" s="159"/>
      <c r="X132" s="159"/>
      <c r="Y132" s="159"/>
      <c r="Z132" s="159"/>
      <c r="AA132" s="164"/>
      <c r="AT132" s="165" t="s">
        <v>149</v>
      </c>
      <c r="AU132" s="165" t="s">
        <v>104</v>
      </c>
      <c r="AV132" s="11" t="s">
        <v>146</v>
      </c>
      <c r="AW132" s="11" t="s">
        <v>35</v>
      </c>
      <c r="AX132" s="11" t="s">
        <v>87</v>
      </c>
      <c r="AY132" s="165" t="s">
        <v>140</v>
      </c>
    </row>
    <row r="133" spans="2:65" s="1" customFormat="1" ht="34.200000000000003" customHeight="1">
      <c r="B133" s="140"/>
      <c r="C133" s="141" t="s">
        <v>171</v>
      </c>
      <c r="D133" s="141" t="s">
        <v>142</v>
      </c>
      <c r="E133" s="142" t="s">
        <v>172</v>
      </c>
      <c r="F133" s="235" t="s">
        <v>173</v>
      </c>
      <c r="G133" s="235"/>
      <c r="H133" s="235"/>
      <c r="I133" s="235"/>
      <c r="J133" s="143" t="s">
        <v>145</v>
      </c>
      <c r="K133" s="144">
        <v>1880.09</v>
      </c>
      <c r="L133" s="236">
        <v>10.1</v>
      </c>
      <c r="M133" s="236"/>
      <c r="N133" s="236">
        <f>ROUND(L133*K133,2)</f>
        <v>18988.91</v>
      </c>
      <c r="O133" s="236"/>
      <c r="P133" s="236"/>
      <c r="Q133" s="236"/>
      <c r="R133" s="145"/>
      <c r="T133" s="146" t="s">
        <v>5</v>
      </c>
      <c r="U133" s="43" t="s">
        <v>44</v>
      </c>
      <c r="V133" s="147">
        <v>1.9E-2</v>
      </c>
      <c r="W133" s="147">
        <f>V133*K133</f>
        <v>35.721709999999995</v>
      </c>
      <c r="X133" s="147">
        <v>0</v>
      </c>
      <c r="Y133" s="147">
        <f>X133*K133</f>
        <v>0</v>
      </c>
      <c r="Z133" s="147">
        <v>0</v>
      </c>
      <c r="AA133" s="148">
        <f>Z133*K133</f>
        <v>0</v>
      </c>
      <c r="AR133" s="21" t="s">
        <v>146</v>
      </c>
      <c r="AT133" s="21" t="s">
        <v>142</v>
      </c>
      <c r="AU133" s="21" t="s">
        <v>104</v>
      </c>
      <c r="AY133" s="21" t="s">
        <v>140</v>
      </c>
      <c r="BE133" s="149">
        <f>IF(U133="základní",N133,0)</f>
        <v>18988.91</v>
      </c>
      <c r="BF133" s="149">
        <f>IF(U133="snížená",N133,0)</f>
        <v>0</v>
      </c>
      <c r="BG133" s="149">
        <f>IF(U133="zákl. přenesená",N133,0)</f>
        <v>0</v>
      </c>
      <c r="BH133" s="149">
        <f>IF(U133="sníž. přenesená",N133,0)</f>
        <v>0</v>
      </c>
      <c r="BI133" s="149">
        <f>IF(U133="nulová",N133,0)</f>
        <v>0</v>
      </c>
      <c r="BJ133" s="21" t="s">
        <v>87</v>
      </c>
      <c r="BK133" s="149">
        <f>ROUND(L133*K133,2)</f>
        <v>18988.91</v>
      </c>
      <c r="BL133" s="21" t="s">
        <v>146</v>
      </c>
      <c r="BM133" s="21" t="s">
        <v>174</v>
      </c>
    </row>
    <row r="134" spans="2:65" s="1" customFormat="1" ht="34.200000000000003" customHeight="1">
      <c r="B134" s="140"/>
      <c r="C134" s="141" t="s">
        <v>175</v>
      </c>
      <c r="D134" s="141" t="s">
        <v>142</v>
      </c>
      <c r="E134" s="142" t="s">
        <v>176</v>
      </c>
      <c r="F134" s="235" t="s">
        <v>177</v>
      </c>
      <c r="G134" s="235"/>
      <c r="H134" s="235"/>
      <c r="I134" s="235"/>
      <c r="J134" s="143" t="s">
        <v>145</v>
      </c>
      <c r="K134" s="144">
        <v>1880.09</v>
      </c>
      <c r="L134" s="236">
        <v>4.01</v>
      </c>
      <c r="M134" s="236"/>
      <c r="N134" s="236">
        <f>ROUND(L134*K134,2)</f>
        <v>7539.16</v>
      </c>
      <c r="O134" s="236"/>
      <c r="P134" s="236"/>
      <c r="Q134" s="236"/>
      <c r="R134" s="145"/>
      <c r="T134" s="146" t="s">
        <v>5</v>
      </c>
      <c r="U134" s="43" t="s">
        <v>44</v>
      </c>
      <c r="V134" s="147">
        <v>5.0000000000000001E-3</v>
      </c>
      <c r="W134" s="147">
        <f>V134*K134</f>
        <v>9.4004499999999993</v>
      </c>
      <c r="X134" s="147">
        <v>0</v>
      </c>
      <c r="Y134" s="147">
        <f>X134*K134</f>
        <v>0</v>
      </c>
      <c r="Z134" s="147">
        <v>0</v>
      </c>
      <c r="AA134" s="148">
        <f>Z134*K134</f>
        <v>0</v>
      </c>
      <c r="AR134" s="21" t="s">
        <v>146</v>
      </c>
      <c r="AT134" s="21" t="s">
        <v>142</v>
      </c>
      <c r="AU134" s="21" t="s">
        <v>104</v>
      </c>
      <c r="AY134" s="21" t="s">
        <v>140</v>
      </c>
      <c r="BE134" s="149">
        <f>IF(U134="základní",N134,0)</f>
        <v>7539.16</v>
      </c>
      <c r="BF134" s="149">
        <f>IF(U134="snížená",N134,0)</f>
        <v>0</v>
      </c>
      <c r="BG134" s="149">
        <f>IF(U134="zákl. přenesená",N134,0)</f>
        <v>0</v>
      </c>
      <c r="BH134" s="149">
        <f>IF(U134="sníž. přenesená",N134,0)</f>
        <v>0</v>
      </c>
      <c r="BI134" s="149">
        <f>IF(U134="nulová",N134,0)</f>
        <v>0</v>
      </c>
      <c r="BJ134" s="21" t="s">
        <v>87</v>
      </c>
      <c r="BK134" s="149">
        <f>ROUND(L134*K134,2)</f>
        <v>7539.16</v>
      </c>
      <c r="BL134" s="21" t="s">
        <v>146</v>
      </c>
      <c r="BM134" s="21" t="s">
        <v>178</v>
      </c>
    </row>
    <row r="135" spans="2:65" s="1" customFormat="1" ht="14.4" customHeight="1">
      <c r="B135" s="140"/>
      <c r="C135" s="166" t="s">
        <v>179</v>
      </c>
      <c r="D135" s="166" t="s">
        <v>180</v>
      </c>
      <c r="E135" s="167" t="s">
        <v>181</v>
      </c>
      <c r="F135" s="241" t="s">
        <v>182</v>
      </c>
      <c r="G135" s="241"/>
      <c r="H135" s="241"/>
      <c r="I135" s="241"/>
      <c r="J135" s="168" t="s">
        <v>183</v>
      </c>
      <c r="K135" s="169">
        <v>56.402999999999999</v>
      </c>
      <c r="L135" s="242">
        <v>85.9</v>
      </c>
      <c r="M135" s="242"/>
      <c r="N135" s="242">
        <f>ROUND(L135*K135,2)</f>
        <v>4845.0200000000004</v>
      </c>
      <c r="O135" s="236"/>
      <c r="P135" s="236"/>
      <c r="Q135" s="236"/>
      <c r="R135" s="145"/>
      <c r="T135" s="146" t="s">
        <v>5</v>
      </c>
      <c r="U135" s="43" t="s">
        <v>44</v>
      </c>
      <c r="V135" s="147">
        <v>0</v>
      </c>
      <c r="W135" s="147">
        <f>V135*K135</f>
        <v>0</v>
      </c>
      <c r="X135" s="147">
        <v>1E-3</v>
      </c>
      <c r="Y135" s="147">
        <f>X135*K135</f>
        <v>5.6403000000000002E-2</v>
      </c>
      <c r="Z135" s="147">
        <v>0</v>
      </c>
      <c r="AA135" s="148">
        <f>Z135*K135</f>
        <v>0</v>
      </c>
      <c r="AR135" s="21" t="s">
        <v>184</v>
      </c>
      <c r="AT135" s="21" t="s">
        <v>180</v>
      </c>
      <c r="AU135" s="21" t="s">
        <v>104</v>
      </c>
      <c r="AY135" s="21" t="s">
        <v>140</v>
      </c>
      <c r="BE135" s="149">
        <f>IF(U135="základní",N135,0)</f>
        <v>4845.0200000000004</v>
      </c>
      <c r="BF135" s="149">
        <f>IF(U135="snížená",N135,0)</f>
        <v>0</v>
      </c>
      <c r="BG135" s="149">
        <f>IF(U135="zákl. přenesená",N135,0)</f>
        <v>0</v>
      </c>
      <c r="BH135" s="149">
        <f>IF(U135="sníž. přenesená",N135,0)</f>
        <v>0</v>
      </c>
      <c r="BI135" s="149">
        <f>IF(U135="nulová",N135,0)</f>
        <v>0</v>
      </c>
      <c r="BJ135" s="21" t="s">
        <v>87</v>
      </c>
      <c r="BK135" s="149">
        <f>ROUND(L135*K135,2)</f>
        <v>4845.0200000000004</v>
      </c>
      <c r="BL135" s="21" t="s">
        <v>146</v>
      </c>
      <c r="BM135" s="21" t="s">
        <v>185</v>
      </c>
    </row>
    <row r="136" spans="2:65" s="1" customFormat="1" ht="22.8" customHeight="1">
      <c r="B136" s="140"/>
      <c r="C136" s="141" t="s">
        <v>186</v>
      </c>
      <c r="D136" s="141" t="s">
        <v>142</v>
      </c>
      <c r="E136" s="142" t="s">
        <v>187</v>
      </c>
      <c r="F136" s="235" t="s">
        <v>188</v>
      </c>
      <c r="G136" s="235"/>
      <c r="H136" s="235"/>
      <c r="I136" s="235"/>
      <c r="J136" s="143" t="s">
        <v>145</v>
      </c>
      <c r="K136" s="144">
        <v>15040</v>
      </c>
      <c r="L136" s="236">
        <v>10.3</v>
      </c>
      <c r="M136" s="236"/>
      <c r="N136" s="236">
        <f>ROUND(L136*K136,2)</f>
        <v>154912</v>
      </c>
      <c r="O136" s="236"/>
      <c r="P136" s="236"/>
      <c r="Q136" s="236"/>
      <c r="R136" s="145"/>
      <c r="T136" s="146" t="s">
        <v>5</v>
      </c>
      <c r="U136" s="43" t="s">
        <v>44</v>
      </c>
      <c r="V136" s="147">
        <v>1.7999999999999999E-2</v>
      </c>
      <c r="W136" s="147">
        <f>V136*K136</f>
        <v>270.71999999999997</v>
      </c>
      <c r="X136" s="147">
        <v>0</v>
      </c>
      <c r="Y136" s="147">
        <f>X136*K136</f>
        <v>0</v>
      </c>
      <c r="Z136" s="147">
        <v>0</v>
      </c>
      <c r="AA136" s="148">
        <f>Z136*K136</f>
        <v>0</v>
      </c>
      <c r="AR136" s="21" t="s">
        <v>146</v>
      </c>
      <c r="AT136" s="21" t="s">
        <v>142</v>
      </c>
      <c r="AU136" s="21" t="s">
        <v>104</v>
      </c>
      <c r="AY136" s="21" t="s">
        <v>140</v>
      </c>
      <c r="BE136" s="149">
        <f>IF(U136="základní",N136,0)</f>
        <v>154912</v>
      </c>
      <c r="BF136" s="149">
        <f>IF(U136="snížená",N136,0)</f>
        <v>0</v>
      </c>
      <c r="BG136" s="149">
        <f>IF(U136="zákl. přenesená",N136,0)</f>
        <v>0</v>
      </c>
      <c r="BH136" s="149">
        <f>IF(U136="sníž. přenesená",N136,0)</f>
        <v>0</v>
      </c>
      <c r="BI136" s="149">
        <f>IF(U136="nulová",N136,0)</f>
        <v>0</v>
      </c>
      <c r="BJ136" s="21" t="s">
        <v>87</v>
      </c>
      <c r="BK136" s="149">
        <f>ROUND(L136*K136,2)</f>
        <v>154912</v>
      </c>
      <c r="BL136" s="21" t="s">
        <v>146</v>
      </c>
      <c r="BM136" s="21" t="s">
        <v>189</v>
      </c>
    </row>
    <row r="137" spans="2:65" s="12" customFormat="1" ht="14.4" customHeight="1">
      <c r="B137" s="170"/>
      <c r="C137" s="171"/>
      <c r="D137" s="171"/>
      <c r="E137" s="172" t="s">
        <v>5</v>
      </c>
      <c r="F137" s="243" t="s">
        <v>190</v>
      </c>
      <c r="G137" s="244"/>
      <c r="H137" s="244"/>
      <c r="I137" s="244"/>
      <c r="J137" s="171"/>
      <c r="K137" s="172" t="s">
        <v>5</v>
      </c>
      <c r="L137" s="171"/>
      <c r="M137" s="171"/>
      <c r="N137" s="171"/>
      <c r="O137" s="171"/>
      <c r="P137" s="171"/>
      <c r="Q137" s="171"/>
      <c r="R137" s="173"/>
      <c r="T137" s="174"/>
      <c r="U137" s="171"/>
      <c r="V137" s="171"/>
      <c r="W137" s="171"/>
      <c r="X137" s="171"/>
      <c r="Y137" s="171"/>
      <c r="Z137" s="171"/>
      <c r="AA137" s="175"/>
      <c r="AT137" s="176" t="s">
        <v>149</v>
      </c>
      <c r="AU137" s="176" t="s">
        <v>104</v>
      </c>
      <c r="AV137" s="12" t="s">
        <v>87</v>
      </c>
      <c r="AW137" s="12" t="s">
        <v>35</v>
      </c>
      <c r="AX137" s="12" t="s">
        <v>79</v>
      </c>
      <c r="AY137" s="176" t="s">
        <v>140</v>
      </c>
    </row>
    <row r="138" spans="2:65" s="10" customFormat="1" ht="14.4" customHeight="1">
      <c r="B138" s="150"/>
      <c r="C138" s="151"/>
      <c r="D138" s="151"/>
      <c r="E138" s="152" t="s">
        <v>5</v>
      </c>
      <c r="F138" s="245" t="s">
        <v>191</v>
      </c>
      <c r="G138" s="246"/>
      <c r="H138" s="246"/>
      <c r="I138" s="246"/>
      <c r="J138" s="151"/>
      <c r="K138" s="153">
        <v>15040</v>
      </c>
      <c r="L138" s="151"/>
      <c r="M138" s="151"/>
      <c r="N138" s="151"/>
      <c r="O138" s="151"/>
      <c r="P138" s="151"/>
      <c r="Q138" s="151"/>
      <c r="R138" s="154"/>
      <c r="T138" s="155"/>
      <c r="U138" s="151"/>
      <c r="V138" s="151"/>
      <c r="W138" s="151"/>
      <c r="X138" s="151"/>
      <c r="Y138" s="151"/>
      <c r="Z138" s="151"/>
      <c r="AA138" s="156"/>
      <c r="AT138" s="157" t="s">
        <v>149</v>
      </c>
      <c r="AU138" s="157" t="s">
        <v>104</v>
      </c>
      <c r="AV138" s="10" t="s">
        <v>104</v>
      </c>
      <c r="AW138" s="10" t="s">
        <v>35</v>
      </c>
      <c r="AX138" s="10" t="s">
        <v>79</v>
      </c>
      <c r="AY138" s="157" t="s">
        <v>140</v>
      </c>
    </row>
    <row r="139" spans="2:65" s="11" customFormat="1" ht="14.4" customHeight="1">
      <c r="B139" s="158"/>
      <c r="C139" s="159"/>
      <c r="D139" s="159"/>
      <c r="E139" s="160" t="s">
        <v>5</v>
      </c>
      <c r="F139" s="239" t="s">
        <v>150</v>
      </c>
      <c r="G139" s="240"/>
      <c r="H139" s="240"/>
      <c r="I139" s="240"/>
      <c r="J139" s="159"/>
      <c r="K139" s="161">
        <v>15040</v>
      </c>
      <c r="L139" s="159"/>
      <c r="M139" s="159"/>
      <c r="N139" s="159"/>
      <c r="O139" s="159"/>
      <c r="P139" s="159"/>
      <c r="Q139" s="159"/>
      <c r="R139" s="162"/>
      <c r="T139" s="163"/>
      <c r="U139" s="159"/>
      <c r="V139" s="159"/>
      <c r="W139" s="159"/>
      <c r="X139" s="159"/>
      <c r="Y139" s="159"/>
      <c r="Z139" s="159"/>
      <c r="AA139" s="164"/>
      <c r="AT139" s="165" t="s">
        <v>149</v>
      </c>
      <c r="AU139" s="165" t="s">
        <v>104</v>
      </c>
      <c r="AV139" s="11" t="s">
        <v>146</v>
      </c>
      <c r="AW139" s="11" t="s">
        <v>35</v>
      </c>
      <c r="AX139" s="11" t="s">
        <v>87</v>
      </c>
      <c r="AY139" s="165" t="s">
        <v>140</v>
      </c>
    </row>
    <row r="140" spans="2:65" s="1" customFormat="1" ht="14.4" customHeight="1">
      <c r="B140" s="140"/>
      <c r="C140" s="141" t="s">
        <v>192</v>
      </c>
      <c r="D140" s="141" t="s">
        <v>142</v>
      </c>
      <c r="E140" s="142" t="s">
        <v>193</v>
      </c>
      <c r="F140" s="235" t="s">
        <v>194</v>
      </c>
      <c r="G140" s="235"/>
      <c r="H140" s="235"/>
      <c r="I140" s="235"/>
      <c r="J140" s="143" t="s">
        <v>145</v>
      </c>
      <c r="K140" s="144">
        <v>613.45000000000005</v>
      </c>
      <c r="L140" s="236">
        <v>36.5</v>
      </c>
      <c r="M140" s="236"/>
      <c r="N140" s="236">
        <f>ROUND(L140*K140,2)</f>
        <v>22390.93</v>
      </c>
      <c r="O140" s="236"/>
      <c r="P140" s="236"/>
      <c r="Q140" s="236"/>
      <c r="R140" s="145"/>
      <c r="T140" s="146" t="s">
        <v>5</v>
      </c>
      <c r="U140" s="43" t="s">
        <v>44</v>
      </c>
      <c r="V140" s="147">
        <v>0.107</v>
      </c>
      <c r="W140" s="147">
        <f>V140*K140</f>
        <v>65.639150000000001</v>
      </c>
      <c r="X140" s="147">
        <v>0</v>
      </c>
      <c r="Y140" s="147">
        <f>X140*K140</f>
        <v>0</v>
      </c>
      <c r="Z140" s="147">
        <v>0</v>
      </c>
      <c r="AA140" s="148">
        <f>Z140*K140</f>
        <v>0</v>
      </c>
      <c r="AR140" s="21" t="s">
        <v>146</v>
      </c>
      <c r="AT140" s="21" t="s">
        <v>142</v>
      </c>
      <c r="AU140" s="21" t="s">
        <v>104</v>
      </c>
      <c r="AY140" s="21" t="s">
        <v>140</v>
      </c>
      <c r="BE140" s="149">
        <f>IF(U140="základní",N140,0)</f>
        <v>22390.93</v>
      </c>
      <c r="BF140" s="149">
        <f>IF(U140="snížená",N140,0)</f>
        <v>0</v>
      </c>
      <c r="BG140" s="149">
        <f>IF(U140="zákl. přenesená",N140,0)</f>
        <v>0</v>
      </c>
      <c r="BH140" s="149">
        <f>IF(U140="sníž. přenesená",N140,0)</f>
        <v>0</v>
      </c>
      <c r="BI140" s="149">
        <f>IF(U140="nulová",N140,0)</f>
        <v>0</v>
      </c>
      <c r="BJ140" s="21" t="s">
        <v>87</v>
      </c>
      <c r="BK140" s="149">
        <f>ROUND(L140*K140,2)</f>
        <v>22390.93</v>
      </c>
      <c r="BL140" s="21" t="s">
        <v>146</v>
      </c>
      <c r="BM140" s="21" t="s">
        <v>195</v>
      </c>
    </row>
    <row r="141" spans="2:65" s="12" customFormat="1" ht="14.4" customHeight="1">
      <c r="B141" s="170"/>
      <c r="C141" s="171"/>
      <c r="D141" s="171"/>
      <c r="E141" s="172" t="s">
        <v>5</v>
      </c>
      <c r="F141" s="243" t="s">
        <v>190</v>
      </c>
      <c r="G141" s="244"/>
      <c r="H141" s="244"/>
      <c r="I141" s="244"/>
      <c r="J141" s="171"/>
      <c r="K141" s="172" t="s">
        <v>5</v>
      </c>
      <c r="L141" s="171"/>
      <c r="M141" s="171"/>
      <c r="N141" s="171"/>
      <c r="O141" s="171"/>
      <c r="P141" s="171"/>
      <c r="Q141" s="171"/>
      <c r="R141" s="173"/>
      <c r="T141" s="174"/>
      <c r="U141" s="171"/>
      <c r="V141" s="171"/>
      <c r="W141" s="171"/>
      <c r="X141" s="171"/>
      <c r="Y141" s="171"/>
      <c r="Z141" s="171"/>
      <c r="AA141" s="175"/>
      <c r="AT141" s="176" t="s">
        <v>149</v>
      </c>
      <c r="AU141" s="176" t="s">
        <v>104</v>
      </c>
      <c r="AV141" s="12" t="s">
        <v>87</v>
      </c>
      <c r="AW141" s="12" t="s">
        <v>35</v>
      </c>
      <c r="AX141" s="12" t="s">
        <v>79</v>
      </c>
      <c r="AY141" s="176" t="s">
        <v>140</v>
      </c>
    </row>
    <row r="142" spans="2:65" s="10" customFormat="1" ht="14.4" customHeight="1">
      <c r="B142" s="150"/>
      <c r="C142" s="151"/>
      <c r="D142" s="151"/>
      <c r="E142" s="152" t="s">
        <v>5</v>
      </c>
      <c r="F142" s="245" t="s">
        <v>196</v>
      </c>
      <c r="G142" s="246"/>
      <c r="H142" s="246"/>
      <c r="I142" s="246"/>
      <c r="J142" s="151"/>
      <c r="K142" s="153">
        <v>613.45000000000005</v>
      </c>
      <c r="L142" s="151"/>
      <c r="M142" s="151"/>
      <c r="N142" s="151"/>
      <c r="O142" s="151"/>
      <c r="P142" s="151"/>
      <c r="Q142" s="151"/>
      <c r="R142" s="154"/>
      <c r="T142" s="155"/>
      <c r="U142" s="151"/>
      <c r="V142" s="151"/>
      <c r="W142" s="151"/>
      <c r="X142" s="151"/>
      <c r="Y142" s="151"/>
      <c r="Z142" s="151"/>
      <c r="AA142" s="156"/>
      <c r="AT142" s="157" t="s">
        <v>149</v>
      </c>
      <c r="AU142" s="157" t="s">
        <v>104</v>
      </c>
      <c r="AV142" s="10" t="s">
        <v>104</v>
      </c>
      <c r="AW142" s="10" t="s">
        <v>35</v>
      </c>
      <c r="AX142" s="10" t="s">
        <v>79</v>
      </c>
      <c r="AY142" s="157" t="s">
        <v>140</v>
      </c>
    </row>
    <row r="143" spans="2:65" s="11" customFormat="1" ht="14.4" customHeight="1">
      <c r="B143" s="158"/>
      <c r="C143" s="159"/>
      <c r="D143" s="159"/>
      <c r="E143" s="160" t="s">
        <v>5</v>
      </c>
      <c r="F143" s="239" t="s">
        <v>150</v>
      </c>
      <c r="G143" s="240"/>
      <c r="H143" s="240"/>
      <c r="I143" s="240"/>
      <c r="J143" s="159"/>
      <c r="K143" s="161">
        <v>613.45000000000005</v>
      </c>
      <c r="L143" s="159"/>
      <c r="M143" s="159"/>
      <c r="N143" s="159"/>
      <c r="O143" s="159"/>
      <c r="P143" s="159"/>
      <c r="Q143" s="159"/>
      <c r="R143" s="162"/>
      <c r="T143" s="163"/>
      <c r="U143" s="159"/>
      <c r="V143" s="159"/>
      <c r="W143" s="159"/>
      <c r="X143" s="159"/>
      <c r="Y143" s="159"/>
      <c r="Z143" s="159"/>
      <c r="AA143" s="164"/>
      <c r="AT143" s="165" t="s">
        <v>149</v>
      </c>
      <c r="AU143" s="165" t="s">
        <v>104</v>
      </c>
      <c r="AV143" s="11" t="s">
        <v>146</v>
      </c>
      <c r="AW143" s="11" t="s">
        <v>35</v>
      </c>
      <c r="AX143" s="11" t="s">
        <v>87</v>
      </c>
      <c r="AY143" s="165" t="s">
        <v>140</v>
      </c>
    </row>
    <row r="144" spans="2:65" s="9" customFormat="1" ht="29.85" customHeight="1">
      <c r="B144" s="129"/>
      <c r="C144" s="130"/>
      <c r="D144" s="139" t="s">
        <v>117</v>
      </c>
      <c r="E144" s="139"/>
      <c r="F144" s="139"/>
      <c r="G144" s="139"/>
      <c r="H144" s="139"/>
      <c r="I144" s="139"/>
      <c r="J144" s="139"/>
      <c r="K144" s="139"/>
      <c r="L144" s="139"/>
      <c r="M144" s="139"/>
      <c r="N144" s="254">
        <f>BK144</f>
        <v>0</v>
      </c>
      <c r="O144" s="230"/>
      <c r="P144" s="230"/>
      <c r="Q144" s="230"/>
      <c r="R144" s="132"/>
      <c r="T144" s="133"/>
      <c r="U144" s="130"/>
      <c r="V144" s="130"/>
      <c r="W144" s="134">
        <v>0</v>
      </c>
      <c r="X144" s="130"/>
      <c r="Y144" s="134">
        <v>0</v>
      </c>
      <c r="Z144" s="130"/>
      <c r="AA144" s="135">
        <v>0</v>
      </c>
      <c r="AR144" s="136" t="s">
        <v>87</v>
      </c>
      <c r="AT144" s="137" t="s">
        <v>78</v>
      </c>
      <c r="AU144" s="137" t="s">
        <v>87</v>
      </c>
      <c r="AY144" s="136" t="s">
        <v>140</v>
      </c>
      <c r="BK144" s="138">
        <v>0</v>
      </c>
    </row>
    <row r="145" spans="2:65" s="9" customFormat="1" ht="19.95" customHeight="1">
      <c r="B145" s="129"/>
      <c r="C145" s="130"/>
      <c r="D145" s="139" t="s">
        <v>118</v>
      </c>
      <c r="E145" s="139"/>
      <c r="F145" s="139"/>
      <c r="G145" s="139"/>
      <c r="H145" s="139"/>
      <c r="I145" s="139"/>
      <c r="J145" s="139"/>
      <c r="K145" s="139"/>
      <c r="L145" s="139"/>
      <c r="M145" s="139"/>
      <c r="N145" s="252">
        <f>BK145</f>
        <v>84855.2</v>
      </c>
      <c r="O145" s="253"/>
      <c r="P145" s="253"/>
      <c r="Q145" s="253"/>
      <c r="R145" s="132"/>
      <c r="T145" s="133"/>
      <c r="U145" s="130"/>
      <c r="V145" s="130"/>
      <c r="W145" s="134">
        <f>SUM(W146:W154)</f>
        <v>74.793500000000009</v>
      </c>
      <c r="X145" s="130"/>
      <c r="Y145" s="134">
        <f>SUM(Y146:Y154)</f>
        <v>6.0984319999999999</v>
      </c>
      <c r="Z145" s="130"/>
      <c r="AA145" s="135">
        <f>SUM(AA146:AA154)</f>
        <v>0</v>
      </c>
      <c r="AR145" s="136" t="s">
        <v>87</v>
      </c>
      <c r="AT145" s="137" t="s">
        <v>78</v>
      </c>
      <c r="AU145" s="137" t="s">
        <v>87</v>
      </c>
      <c r="AY145" s="136" t="s">
        <v>140</v>
      </c>
      <c r="BK145" s="138">
        <f>SUM(BK146:BK154)</f>
        <v>84855.2</v>
      </c>
    </row>
    <row r="146" spans="2:65" s="1" customFormat="1" ht="22.8" customHeight="1">
      <c r="B146" s="140"/>
      <c r="C146" s="141" t="s">
        <v>197</v>
      </c>
      <c r="D146" s="141" t="s">
        <v>142</v>
      </c>
      <c r="E146" s="142" t="s">
        <v>198</v>
      </c>
      <c r="F146" s="235" t="s">
        <v>199</v>
      </c>
      <c r="G146" s="235"/>
      <c r="H146" s="235"/>
      <c r="I146" s="235"/>
      <c r="J146" s="143" t="s">
        <v>200</v>
      </c>
      <c r="K146" s="144">
        <v>96</v>
      </c>
      <c r="L146" s="236">
        <v>110</v>
      </c>
      <c r="M146" s="236"/>
      <c r="N146" s="236">
        <f>ROUND(L146*K146,2)</f>
        <v>10560</v>
      </c>
      <c r="O146" s="236"/>
      <c r="P146" s="236"/>
      <c r="Q146" s="236"/>
      <c r="R146" s="145"/>
      <c r="T146" s="146" t="s">
        <v>5</v>
      </c>
      <c r="U146" s="43" t="s">
        <v>44</v>
      </c>
      <c r="V146" s="147">
        <v>0.28000000000000003</v>
      </c>
      <c r="W146" s="147">
        <f>V146*K146</f>
        <v>26.880000000000003</v>
      </c>
      <c r="X146" s="147">
        <v>6.9999999999999999E-4</v>
      </c>
      <c r="Y146" s="147">
        <f>X146*K146</f>
        <v>6.7199999999999996E-2</v>
      </c>
      <c r="Z146" s="147">
        <v>0</v>
      </c>
      <c r="AA146" s="148">
        <f>Z146*K146</f>
        <v>0</v>
      </c>
      <c r="AR146" s="21" t="s">
        <v>146</v>
      </c>
      <c r="AT146" s="21" t="s">
        <v>142</v>
      </c>
      <c r="AU146" s="21" t="s">
        <v>104</v>
      </c>
      <c r="AY146" s="21" t="s">
        <v>140</v>
      </c>
      <c r="BE146" s="149">
        <f>IF(U146="základní",N146,0)</f>
        <v>10560</v>
      </c>
      <c r="BF146" s="149">
        <f>IF(U146="snížená",N146,0)</f>
        <v>0</v>
      </c>
      <c r="BG146" s="149">
        <f>IF(U146="zákl. přenesená",N146,0)</f>
        <v>0</v>
      </c>
      <c r="BH146" s="149">
        <f>IF(U146="sníž. přenesená",N146,0)</f>
        <v>0</v>
      </c>
      <c r="BI146" s="149">
        <f>IF(U146="nulová",N146,0)</f>
        <v>0</v>
      </c>
      <c r="BJ146" s="21" t="s">
        <v>87</v>
      </c>
      <c r="BK146" s="149">
        <f>ROUND(L146*K146,2)</f>
        <v>10560</v>
      </c>
      <c r="BL146" s="21" t="s">
        <v>146</v>
      </c>
      <c r="BM146" s="21" t="s">
        <v>201</v>
      </c>
    </row>
    <row r="147" spans="2:65" s="1" customFormat="1" ht="14.4" customHeight="1">
      <c r="B147" s="140"/>
      <c r="C147" s="141" t="s">
        <v>202</v>
      </c>
      <c r="D147" s="141" t="s">
        <v>142</v>
      </c>
      <c r="E147" s="142" t="s">
        <v>203</v>
      </c>
      <c r="F147" s="235" t="s">
        <v>204</v>
      </c>
      <c r="G147" s="235"/>
      <c r="H147" s="235"/>
      <c r="I147" s="235"/>
      <c r="J147" s="143" t="s">
        <v>168</v>
      </c>
      <c r="K147" s="144">
        <v>0.5</v>
      </c>
      <c r="L147" s="236">
        <v>4390</v>
      </c>
      <c r="M147" s="236"/>
      <c r="N147" s="236">
        <f>ROUND(L147*K147,2)</f>
        <v>2195</v>
      </c>
      <c r="O147" s="236"/>
      <c r="P147" s="236"/>
      <c r="Q147" s="236"/>
      <c r="R147" s="145"/>
      <c r="T147" s="146" t="s">
        <v>5</v>
      </c>
      <c r="U147" s="43" t="s">
        <v>44</v>
      </c>
      <c r="V147" s="147">
        <v>2.9790000000000001</v>
      </c>
      <c r="W147" s="147">
        <f>V147*K147</f>
        <v>1.4895</v>
      </c>
      <c r="X147" s="147">
        <v>0</v>
      </c>
      <c r="Y147" s="147">
        <f>X147*K147</f>
        <v>0</v>
      </c>
      <c r="Z147" s="147">
        <v>0</v>
      </c>
      <c r="AA147" s="148">
        <f>Z147*K147</f>
        <v>0</v>
      </c>
      <c r="AR147" s="21" t="s">
        <v>146</v>
      </c>
      <c r="AT147" s="21" t="s">
        <v>142</v>
      </c>
      <c r="AU147" s="21" t="s">
        <v>104</v>
      </c>
      <c r="AY147" s="21" t="s">
        <v>140</v>
      </c>
      <c r="BE147" s="149">
        <f>IF(U147="základní",N147,0)</f>
        <v>2195</v>
      </c>
      <c r="BF147" s="149">
        <f>IF(U147="snížená",N147,0)</f>
        <v>0</v>
      </c>
      <c r="BG147" s="149">
        <f>IF(U147="zákl. přenesená",N147,0)</f>
        <v>0</v>
      </c>
      <c r="BH147" s="149">
        <f>IF(U147="sníž. přenesená",N147,0)</f>
        <v>0</v>
      </c>
      <c r="BI147" s="149">
        <f>IF(U147="nulová",N147,0)</f>
        <v>0</v>
      </c>
      <c r="BJ147" s="21" t="s">
        <v>87</v>
      </c>
      <c r="BK147" s="149">
        <f>ROUND(L147*K147,2)</f>
        <v>2195</v>
      </c>
      <c r="BL147" s="21" t="s">
        <v>146</v>
      </c>
      <c r="BM147" s="21" t="s">
        <v>205</v>
      </c>
    </row>
    <row r="148" spans="2:65" s="1" customFormat="1" ht="22.8" customHeight="1">
      <c r="B148" s="140"/>
      <c r="C148" s="141" t="s">
        <v>206</v>
      </c>
      <c r="D148" s="141" t="s">
        <v>142</v>
      </c>
      <c r="E148" s="142" t="s">
        <v>207</v>
      </c>
      <c r="F148" s="235" t="s">
        <v>208</v>
      </c>
      <c r="G148" s="235"/>
      <c r="H148" s="235"/>
      <c r="I148" s="235"/>
      <c r="J148" s="143" t="s">
        <v>145</v>
      </c>
      <c r="K148" s="144">
        <v>2.2000000000000002</v>
      </c>
      <c r="L148" s="236">
        <v>1540</v>
      </c>
      <c r="M148" s="236"/>
      <c r="N148" s="236">
        <f>ROUND(L148*K148,2)</f>
        <v>3388</v>
      </c>
      <c r="O148" s="236"/>
      <c r="P148" s="236"/>
      <c r="Q148" s="236"/>
      <c r="R148" s="145"/>
      <c r="T148" s="146" t="s">
        <v>5</v>
      </c>
      <c r="U148" s="43" t="s">
        <v>44</v>
      </c>
      <c r="V148" s="147">
        <v>3.14</v>
      </c>
      <c r="W148" s="147">
        <f>V148*K148</f>
        <v>6.9080000000000013</v>
      </c>
      <c r="X148" s="147">
        <v>4.1739999999999999E-2</v>
      </c>
      <c r="Y148" s="147">
        <f>X148*K148</f>
        <v>9.1828000000000007E-2</v>
      </c>
      <c r="Z148" s="147">
        <v>0</v>
      </c>
      <c r="AA148" s="148">
        <f>Z148*K148</f>
        <v>0</v>
      </c>
      <c r="AR148" s="21" t="s">
        <v>146</v>
      </c>
      <c r="AT148" s="21" t="s">
        <v>142</v>
      </c>
      <c r="AU148" s="21" t="s">
        <v>104</v>
      </c>
      <c r="AY148" s="21" t="s">
        <v>140</v>
      </c>
      <c r="BE148" s="149">
        <f>IF(U148="základní",N148,0)</f>
        <v>3388</v>
      </c>
      <c r="BF148" s="149">
        <f>IF(U148="snížená",N148,0)</f>
        <v>0</v>
      </c>
      <c r="BG148" s="149">
        <f>IF(U148="zákl. přenesená",N148,0)</f>
        <v>0</v>
      </c>
      <c r="BH148" s="149">
        <f>IF(U148="sníž. přenesená",N148,0)</f>
        <v>0</v>
      </c>
      <c r="BI148" s="149">
        <f>IF(U148="nulová",N148,0)</f>
        <v>0</v>
      </c>
      <c r="BJ148" s="21" t="s">
        <v>87</v>
      </c>
      <c r="BK148" s="149">
        <f>ROUND(L148*K148,2)</f>
        <v>3388</v>
      </c>
      <c r="BL148" s="21" t="s">
        <v>146</v>
      </c>
      <c r="BM148" s="21" t="s">
        <v>209</v>
      </c>
    </row>
    <row r="149" spans="2:65" s="10" customFormat="1" ht="14.4" customHeight="1">
      <c r="B149" s="150"/>
      <c r="C149" s="151"/>
      <c r="D149" s="151"/>
      <c r="E149" s="152" t="s">
        <v>5</v>
      </c>
      <c r="F149" s="237" t="s">
        <v>210</v>
      </c>
      <c r="G149" s="238"/>
      <c r="H149" s="238"/>
      <c r="I149" s="238"/>
      <c r="J149" s="151"/>
      <c r="K149" s="153">
        <v>2.2000000000000002</v>
      </c>
      <c r="L149" s="151"/>
      <c r="M149" s="151"/>
      <c r="N149" s="151"/>
      <c r="O149" s="151"/>
      <c r="P149" s="151"/>
      <c r="Q149" s="151"/>
      <c r="R149" s="154"/>
      <c r="T149" s="155"/>
      <c r="U149" s="151"/>
      <c r="V149" s="151"/>
      <c r="W149" s="151"/>
      <c r="X149" s="151"/>
      <c r="Y149" s="151"/>
      <c r="Z149" s="151"/>
      <c r="AA149" s="156"/>
      <c r="AT149" s="157" t="s">
        <v>149</v>
      </c>
      <c r="AU149" s="157" t="s">
        <v>104</v>
      </c>
      <c r="AV149" s="10" t="s">
        <v>104</v>
      </c>
      <c r="AW149" s="10" t="s">
        <v>35</v>
      </c>
      <c r="AX149" s="10" t="s">
        <v>79</v>
      </c>
      <c r="AY149" s="157" t="s">
        <v>140</v>
      </c>
    </row>
    <row r="150" spans="2:65" s="11" customFormat="1" ht="14.4" customHeight="1">
      <c r="B150" s="158"/>
      <c r="C150" s="159"/>
      <c r="D150" s="159"/>
      <c r="E150" s="160" t="s">
        <v>5</v>
      </c>
      <c r="F150" s="239" t="s">
        <v>150</v>
      </c>
      <c r="G150" s="240"/>
      <c r="H150" s="240"/>
      <c r="I150" s="240"/>
      <c r="J150" s="159"/>
      <c r="K150" s="161">
        <v>2.2000000000000002</v>
      </c>
      <c r="L150" s="159"/>
      <c r="M150" s="159"/>
      <c r="N150" s="159"/>
      <c r="O150" s="159"/>
      <c r="P150" s="159"/>
      <c r="Q150" s="159"/>
      <c r="R150" s="162"/>
      <c r="T150" s="163"/>
      <c r="U150" s="159"/>
      <c r="V150" s="159"/>
      <c r="W150" s="159"/>
      <c r="X150" s="159"/>
      <c r="Y150" s="159"/>
      <c r="Z150" s="159"/>
      <c r="AA150" s="164"/>
      <c r="AT150" s="165" t="s">
        <v>149</v>
      </c>
      <c r="AU150" s="165" t="s">
        <v>104</v>
      </c>
      <c r="AV150" s="11" t="s">
        <v>146</v>
      </c>
      <c r="AW150" s="11" t="s">
        <v>35</v>
      </c>
      <c r="AX150" s="11" t="s">
        <v>87</v>
      </c>
      <c r="AY150" s="165" t="s">
        <v>140</v>
      </c>
    </row>
    <row r="151" spans="2:65" s="1" customFormat="1" ht="22.8" customHeight="1">
      <c r="B151" s="140"/>
      <c r="C151" s="141" t="s">
        <v>211</v>
      </c>
      <c r="D151" s="141" t="s">
        <v>142</v>
      </c>
      <c r="E151" s="142" t="s">
        <v>212</v>
      </c>
      <c r="F151" s="235" t="s">
        <v>213</v>
      </c>
      <c r="G151" s="235"/>
      <c r="H151" s="235"/>
      <c r="I151" s="235"/>
      <c r="J151" s="143" t="s">
        <v>145</v>
      </c>
      <c r="K151" s="144">
        <v>2.2000000000000002</v>
      </c>
      <c r="L151" s="236">
        <v>131</v>
      </c>
      <c r="M151" s="236"/>
      <c r="N151" s="236">
        <f>ROUND(L151*K151,2)</f>
        <v>288.2</v>
      </c>
      <c r="O151" s="236"/>
      <c r="P151" s="236"/>
      <c r="Q151" s="236"/>
      <c r="R151" s="145"/>
      <c r="T151" s="146" t="s">
        <v>5</v>
      </c>
      <c r="U151" s="43" t="s">
        <v>44</v>
      </c>
      <c r="V151" s="147">
        <v>0.45</v>
      </c>
      <c r="W151" s="147">
        <f>V151*K151</f>
        <v>0.9900000000000001</v>
      </c>
      <c r="X151" s="147">
        <v>2.0000000000000002E-5</v>
      </c>
      <c r="Y151" s="147">
        <f>X151*K151</f>
        <v>4.4000000000000006E-5</v>
      </c>
      <c r="Z151" s="147">
        <v>0</v>
      </c>
      <c r="AA151" s="148">
        <f>Z151*K151</f>
        <v>0</v>
      </c>
      <c r="AR151" s="21" t="s">
        <v>146</v>
      </c>
      <c r="AT151" s="21" t="s">
        <v>142</v>
      </c>
      <c r="AU151" s="21" t="s">
        <v>104</v>
      </c>
      <c r="AY151" s="21" t="s">
        <v>140</v>
      </c>
      <c r="BE151" s="149">
        <f>IF(U151="základní",N151,0)</f>
        <v>288.2</v>
      </c>
      <c r="BF151" s="149">
        <f>IF(U151="snížená",N151,0)</f>
        <v>0</v>
      </c>
      <c r="BG151" s="149">
        <f>IF(U151="zákl. přenesená",N151,0)</f>
        <v>0</v>
      </c>
      <c r="BH151" s="149">
        <f>IF(U151="sníž. přenesená",N151,0)</f>
        <v>0</v>
      </c>
      <c r="BI151" s="149">
        <f>IF(U151="nulová",N151,0)</f>
        <v>0</v>
      </c>
      <c r="BJ151" s="21" t="s">
        <v>87</v>
      </c>
      <c r="BK151" s="149">
        <f>ROUND(L151*K151,2)</f>
        <v>288.2</v>
      </c>
      <c r="BL151" s="21" t="s">
        <v>146</v>
      </c>
      <c r="BM151" s="21" t="s">
        <v>214</v>
      </c>
    </row>
    <row r="152" spans="2:65" s="1" customFormat="1" ht="45.6" customHeight="1">
      <c r="B152" s="140"/>
      <c r="C152" s="141" t="s">
        <v>215</v>
      </c>
      <c r="D152" s="141" t="s">
        <v>142</v>
      </c>
      <c r="E152" s="142" t="s">
        <v>216</v>
      </c>
      <c r="F152" s="235" t="s">
        <v>217</v>
      </c>
      <c r="G152" s="235"/>
      <c r="H152" s="235"/>
      <c r="I152" s="235"/>
      <c r="J152" s="143" t="s">
        <v>168</v>
      </c>
      <c r="K152" s="144">
        <v>2</v>
      </c>
      <c r="L152" s="236">
        <v>6480</v>
      </c>
      <c r="M152" s="236"/>
      <c r="N152" s="236">
        <f>ROUND(L152*K152,2)</f>
        <v>12960</v>
      </c>
      <c r="O152" s="236"/>
      <c r="P152" s="236"/>
      <c r="Q152" s="236"/>
      <c r="R152" s="145"/>
      <c r="T152" s="146" t="s">
        <v>5</v>
      </c>
      <c r="U152" s="43" t="s">
        <v>44</v>
      </c>
      <c r="V152" s="147">
        <v>13.750999999999999</v>
      </c>
      <c r="W152" s="147">
        <f>V152*K152</f>
        <v>27.501999999999999</v>
      </c>
      <c r="X152" s="147">
        <v>2.6843599999999999</v>
      </c>
      <c r="Y152" s="147">
        <f>X152*K152</f>
        <v>5.3687199999999997</v>
      </c>
      <c r="Z152" s="147">
        <v>0</v>
      </c>
      <c r="AA152" s="148">
        <f>Z152*K152</f>
        <v>0</v>
      </c>
      <c r="AR152" s="21" t="s">
        <v>146</v>
      </c>
      <c r="AT152" s="21" t="s">
        <v>142</v>
      </c>
      <c r="AU152" s="21" t="s">
        <v>104</v>
      </c>
      <c r="AY152" s="21" t="s">
        <v>140</v>
      </c>
      <c r="BE152" s="149">
        <f>IF(U152="základní",N152,0)</f>
        <v>12960</v>
      </c>
      <c r="BF152" s="149">
        <f>IF(U152="snížená",N152,0)</f>
        <v>0</v>
      </c>
      <c r="BG152" s="149">
        <f>IF(U152="zákl. přenesená",N152,0)</f>
        <v>0</v>
      </c>
      <c r="BH152" s="149">
        <f>IF(U152="sníž. přenesená",N152,0)</f>
        <v>0</v>
      </c>
      <c r="BI152" s="149">
        <f>IF(U152="nulová",N152,0)</f>
        <v>0</v>
      </c>
      <c r="BJ152" s="21" t="s">
        <v>87</v>
      </c>
      <c r="BK152" s="149">
        <f>ROUND(L152*K152,2)</f>
        <v>12960</v>
      </c>
      <c r="BL152" s="21" t="s">
        <v>146</v>
      </c>
      <c r="BM152" s="21" t="s">
        <v>218</v>
      </c>
    </row>
    <row r="153" spans="2:65" s="1" customFormat="1" ht="34.200000000000003" customHeight="1">
      <c r="B153" s="140"/>
      <c r="C153" s="141" t="s">
        <v>219</v>
      </c>
      <c r="D153" s="141" t="s">
        <v>142</v>
      </c>
      <c r="E153" s="142" t="s">
        <v>220</v>
      </c>
      <c r="F153" s="235" t="s">
        <v>221</v>
      </c>
      <c r="G153" s="235"/>
      <c r="H153" s="235"/>
      <c r="I153" s="235"/>
      <c r="J153" s="143" t="s">
        <v>222</v>
      </c>
      <c r="K153" s="144">
        <v>8</v>
      </c>
      <c r="L153" s="236">
        <v>533</v>
      </c>
      <c r="M153" s="236"/>
      <c r="N153" s="236">
        <f>ROUND(L153*K153,2)</f>
        <v>4264</v>
      </c>
      <c r="O153" s="236"/>
      <c r="P153" s="236"/>
      <c r="Q153" s="236"/>
      <c r="R153" s="145"/>
      <c r="T153" s="146" t="s">
        <v>5</v>
      </c>
      <c r="U153" s="43" t="s">
        <v>44</v>
      </c>
      <c r="V153" s="147">
        <v>1.3779999999999999</v>
      </c>
      <c r="W153" s="147">
        <f>V153*K153</f>
        <v>11.023999999999999</v>
      </c>
      <c r="X153" s="147">
        <v>3.3E-4</v>
      </c>
      <c r="Y153" s="147">
        <f>X153*K153</f>
        <v>2.64E-3</v>
      </c>
      <c r="Z153" s="147">
        <v>0</v>
      </c>
      <c r="AA153" s="148">
        <f>Z153*K153</f>
        <v>0</v>
      </c>
      <c r="AR153" s="21" t="s">
        <v>146</v>
      </c>
      <c r="AT153" s="21" t="s">
        <v>142</v>
      </c>
      <c r="AU153" s="21" t="s">
        <v>104</v>
      </c>
      <c r="AY153" s="21" t="s">
        <v>140</v>
      </c>
      <c r="BE153" s="149">
        <f>IF(U153="základní",N153,0)</f>
        <v>4264</v>
      </c>
      <c r="BF153" s="149">
        <f>IF(U153="snížená",N153,0)</f>
        <v>0</v>
      </c>
      <c r="BG153" s="149">
        <f>IF(U153="zákl. přenesená",N153,0)</f>
        <v>0</v>
      </c>
      <c r="BH153" s="149">
        <f>IF(U153="sníž. přenesená",N153,0)</f>
        <v>0</v>
      </c>
      <c r="BI153" s="149">
        <f>IF(U153="nulová",N153,0)</f>
        <v>0</v>
      </c>
      <c r="BJ153" s="21" t="s">
        <v>87</v>
      </c>
      <c r="BK153" s="149">
        <f>ROUND(L153*K153,2)</f>
        <v>4264</v>
      </c>
      <c r="BL153" s="21" t="s">
        <v>146</v>
      </c>
      <c r="BM153" s="21" t="s">
        <v>223</v>
      </c>
    </row>
    <row r="154" spans="2:65" s="1" customFormat="1" ht="34.200000000000003" customHeight="1">
      <c r="B154" s="140"/>
      <c r="C154" s="166" t="s">
        <v>224</v>
      </c>
      <c r="D154" s="166" t="s">
        <v>180</v>
      </c>
      <c r="E154" s="167" t="s">
        <v>225</v>
      </c>
      <c r="F154" s="241" t="s">
        <v>226</v>
      </c>
      <c r="G154" s="241"/>
      <c r="H154" s="241"/>
      <c r="I154" s="241"/>
      <c r="J154" s="168" t="s">
        <v>222</v>
      </c>
      <c r="K154" s="169">
        <v>8</v>
      </c>
      <c r="L154" s="242">
        <v>6400</v>
      </c>
      <c r="M154" s="242"/>
      <c r="N154" s="242">
        <f>ROUND(L154*K154,2)</f>
        <v>51200</v>
      </c>
      <c r="O154" s="236"/>
      <c r="P154" s="236"/>
      <c r="Q154" s="236"/>
      <c r="R154" s="145"/>
      <c r="T154" s="146" t="s">
        <v>5</v>
      </c>
      <c r="U154" s="43" t="s">
        <v>44</v>
      </c>
      <c r="V154" s="147">
        <v>0</v>
      </c>
      <c r="W154" s="147">
        <f>V154*K154</f>
        <v>0</v>
      </c>
      <c r="X154" s="147">
        <v>7.0999999999999994E-2</v>
      </c>
      <c r="Y154" s="147">
        <f>X154*K154</f>
        <v>0.56799999999999995</v>
      </c>
      <c r="Z154" s="147">
        <v>0</v>
      </c>
      <c r="AA154" s="148">
        <f>Z154*K154</f>
        <v>0</v>
      </c>
      <c r="AR154" s="21" t="s">
        <v>184</v>
      </c>
      <c r="AT154" s="21" t="s">
        <v>180</v>
      </c>
      <c r="AU154" s="21" t="s">
        <v>104</v>
      </c>
      <c r="AY154" s="21" t="s">
        <v>140</v>
      </c>
      <c r="BE154" s="149">
        <f>IF(U154="základní",N154,0)</f>
        <v>51200</v>
      </c>
      <c r="BF154" s="149">
        <f>IF(U154="snížená",N154,0)</f>
        <v>0</v>
      </c>
      <c r="BG154" s="149">
        <f>IF(U154="zákl. přenesená",N154,0)</f>
        <v>0</v>
      </c>
      <c r="BH154" s="149">
        <f>IF(U154="sníž. přenesená",N154,0)</f>
        <v>0</v>
      </c>
      <c r="BI154" s="149">
        <f>IF(U154="nulová",N154,0)</f>
        <v>0</v>
      </c>
      <c r="BJ154" s="21" t="s">
        <v>87</v>
      </c>
      <c r="BK154" s="149">
        <f>ROUND(L154*K154,2)</f>
        <v>51200</v>
      </c>
      <c r="BL154" s="21" t="s">
        <v>146</v>
      </c>
      <c r="BM154" s="21" t="s">
        <v>227</v>
      </c>
    </row>
    <row r="155" spans="2:65" s="9" customFormat="1" ht="29.85" customHeight="1">
      <c r="B155" s="129"/>
      <c r="C155" s="130"/>
      <c r="D155" s="139" t="s">
        <v>119</v>
      </c>
      <c r="E155" s="139"/>
      <c r="F155" s="139"/>
      <c r="G155" s="139"/>
      <c r="H155" s="139"/>
      <c r="I155" s="139"/>
      <c r="J155" s="139"/>
      <c r="K155" s="139"/>
      <c r="L155" s="139"/>
      <c r="M155" s="139"/>
      <c r="N155" s="255">
        <f>BK155</f>
        <v>12033546.300000001</v>
      </c>
      <c r="O155" s="256"/>
      <c r="P155" s="256"/>
      <c r="Q155" s="256"/>
      <c r="R155" s="132"/>
      <c r="T155" s="133"/>
      <c r="U155" s="130"/>
      <c r="V155" s="130"/>
      <c r="W155" s="134">
        <f>SUM(W156:W182)</f>
        <v>1157.6100000000001</v>
      </c>
      <c r="X155" s="130"/>
      <c r="Y155" s="134">
        <f>SUM(Y156:Y182)</f>
        <v>846</v>
      </c>
      <c r="Z155" s="130"/>
      <c r="AA155" s="135">
        <f>SUM(AA156:AA182)</f>
        <v>0</v>
      </c>
      <c r="AR155" s="136" t="s">
        <v>87</v>
      </c>
      <c r="AT155" s="137" t="s">
        <v>78</v>
      </c>
      <c r="AU155" s="137" t="s">
        <v>87</v>
      </c>
      <c r="AY155" s="136" t="s">
        <v>140</v>
      </c>
      <c r="BK155" s="138">
        <f>SUM(BK156:BK182)</f>
        <v>12033546.300000001</v>
      </c>
    </row>
    <row r="156" spans="2:65" s="1" customFormat="1" ht="34.200000000000003" customHeight="1">
      <c r="B156" s="140"/>
      <c r="C156" s="141" t="s">
        <v>228</v>
      </c>
      <c r="D156" s="141" t="s">
        <v>142</v>
      </c>
      <c r="E156" s="142" t="s">
        <v>229</v>
      </c>
      <c r="F156" s="235" t="s">
        <v>230</v>
      </c>
      <c r="G156" s="235"/>
      <c r="H156" s="235"/>
      <c r="I156" s="235"/>
      <c r="J156" s="143" t="s">
        <v>145</v>
      </c>
      <c r="K156" s="144">
        <v>2820</v>
      </c>
      <c r="L156" s="236">
        <v>224</v>
      </c>
      <c r="M156" s="236"/>
      <c r="N156" s="236">
        <f>ROUND(L156*K156,2)</f>
        <v>631680</v>
      </c>
      <c r="O156" s="236"/>
      <c r="P156" s="236"/>
      <c r="Q156" s="236"/>
      <c r="R156" s="145"/>
      <c r="T156" s="146" t="s">
        <v>5</v>
      </c>
      <c r="U156" s="43" t="s">
        <v>44</v>
      </c>
      <c r="V156" s="147">
        <v>1.7000000000000001E-2</v>
      </c>
      <c r="W156" s="147">
        <f>V156*K156</f>
        <v>47.940000000000005</v>
      </c>
      <c r="X156" s="147">
        <v>0</v>
      </c>
      <c r="Y156" s="147">
        <f>X156*K156</f>
        <v>0</v>
      </c>
      <c r="Z156" s="147">
        <v>0</v>
      </c>
      <c r="AA156" s="148">
        <f>Z156*K156</f>
        <v>0</v>
      </c>
      <c r="AR156" s="21" t="s">
        <v>146</v>
      </c>
      <c r="AT156" s="21" t="s">
        <v>142</v>
      </c>
      <c r="AU156" s="21" t="s">
        <v>104</v>
      </c>
      <c r="AY156" s="21" t="s">
        <v>140</v>
      </c>
      <c r="BE156" s="149">
        <f>IF(U156="základní",N156,0)</f>
        <v>631680</v>
      </c>
      <c r="BF156" s="149">
        <f>IF(U156="snížená",N156,0)</f>
        <v>0</v>
      </c>
      <c r="BG156" s="149">
        <f>IF(U156="zákl. přenesená",N156,0)</f>
        <v>0</v>
      </c>
      <c r="BH156" s="149">
        <f>IF(U156="sníž. přenesená",N156,0)</f>
        <v>0</v>
      </c>
      <c r="BI156" s="149">
        <f>IF(U156="nulová",N156,0)</f>
        <v>0</v>
      </c>
      <c r="BJ156" s="21" t="s">
        <v>87</v>
      </c>
      <c r="BK156" s="149">
        <f>ROUND(L156*K156,2)</f>
        <v>631680</v>
      </c>
      <c r="BL156" s="21" t="s">
        <v>146</v>
      </c>
      <c r="BM156" s="21" t="s">
        <v>231</v>
      </c>
    </row>
    <row r="157" spans="2:65" s="12" customFormat="1" ht="14.4" customHeight="1">
      <c r="B157" s="170"/>
      <c r="C157" s="171"/>
      <c r="D157" s="171"/>
      <c r="E157" s="172" t="s">
        <v>5</v>
      </c>
      <c r="F157" s="243" t="s">
        <v>232</v>
      </c>
      <c r="G157" s="244"/>
      <c r="H157" s="244"/>
      <c r="I157" s="244"/>
      <c r="J157" s="171"/>
      <c r="K157" s="172" t="s">
        <v>5</v>
      </c>
      <c r="L157" s="171"/>
      <c r="M157" s="171"/>
      <c r="N157" s="171"/>
      <c r="O157" s="171"/>
      <c r="P157" s="171"/>
      <c r="Q157" s="171"/>
      <c r="R157" s="173"/>
      <c r="T157" s="174"/>
      <c r="U157" s="171"/>
      <c r="V157" s="171"/>
      <c r="W157" s="171"/>
      <c r="X157" s="171"/>
      <c r="Y157" s="171"/>
      <c r="Z157" s="171"/>
      <c r="AA157" s="175"/>
      <c r="AT157" s="176" t="s">
        <v>149</v>
      </c>
      <c r="AU157" s="176" t="s">
        <v>104</v>
      </c>
      <c r="AV157" s="12" t="s">
        <v>87</v>
      </c>
      <c r="AW157" s="12" t="s">
        <v>35</v>
      </c>
      <c r="AX157" s="12" t="s">
        <v>79</v>
      </c>
      <c r="AY157" s="176" t="s">
        <v>140</v>
      </c>
    </row>
    <row r="158" spans="2:65" s="12" customFormat="1" ht="14.4" customHeight="1">
      <c r="B158" s="170"/>
      <c r="C158" s="171"/>
      <c r="D158" s="171"/>
      <c r="E158" s="172" t="s">
        <v>5</v>
      </c>
      <c r="F158" s="247" t="s">
        <v>233</v>
      </c>
      <c r="G158" s="248"/>
      <c r="H158" s="248"/>
      <c r="I158" s="248"/>
      <c r="J158" s="171"/>
      <c r="K158" s="172" t="s">
        <v>5</v>
      </c>
      <c r="L158" s="171"/>
      <c r="M158" s="171"/>
      <c r="N158" s="171"/>
      <c r="O158" s="171"/>
      <c r="P158" s="171"/>
      <c r="Q158" s="171"/>
      <c r="R158" s="173"/>
      <c r="T158" s="174"/>
      <c r="U158" s="171"/>
      <c r="V158" s="171"/>
      <c r="W158" s="171"/>
      <c r="X158" s="171"/>
      <c r="Y158" s="171"/>
      <c r="Z158" s="171"/>
      <c r="AA158" s="175"/>
      <c r="AT158" s="176" t="s">
        <v>149</v>
      </c>
      <c r="AU158" s="176" t="s">
        <v>104</v>
      </c>
      <c r="AV158" s="12" t="s">
        <v>87</v>
      </c>
      <c r="AW158" s="12" t="s">
        <v>35</v>
      </c>
      <c r="AX158" s="12" t="s">
        <v>79</v>
      </c>
      <c r="AY158" s="176" t="s">
        <v>140</v>
      </c>
    </row>
    <row r="159" spans="2:65" s="10" customFormat="1" ht="14.4" customHeight="1">
      <c r="B159" s="150"/>
      <c r="C159" s="151"/>
      <c r="D159" s="151"/>
      <c r="E159" s="152" t="s">
        <v>5</v>
      </c>
      <c r="F159" s="245" t="s">
        <v>234</v>
      </c>
      <c r="G159" s="246"/>
      <c r="H159" s="246"/>
      <c r="I159" s="246"/>
      <c r="J159" s="151"/>
      <c r="K159" s="153">
        <v>2820</v>
      </c>
      <c r="L159" s="151"/>
      <c r="M159" s="151"/>
      <c r="N159" s="151"/>
      <c r="O159" s="151"/>
      <c r="P159" s="151"/>
      <c r="Q159" s="151"/>
      <c r="R159" s="154"/>
      <c r="T159" s="155"/>
      <c r="U159" s="151"/>
      <c r="V159" s="151"/>
      <c r="W159" s="151"/>
      <c r="X159" s="151"/>
      <c r="Y159" s="151"/>
      <c r="Z159" s="151"/>
      <c r="AA159" s="156"/>
      <c r="AT159" s="157" t="s">
        <v>149</v>
      </c>
      <c r="AU159" s="157" t="s">
        <v>104</v>
      </c>
      <c r="AV159" s="10" t="s">
        <v>104</v>
      </c>
      <c r="AW159" s="10" t="s">
        <v>35</v>
      </c>
      <c r="AX159" s="10" t="s">
        <v>79</v>
      </c>
      <c r="AY159" s="157" t="s">
        <v>140</v>
      </c>
    </row>
    <row r="160" spans="2:65" s="11" customFormat="1" ht="14.4" customHeight="1">
      <c r="B160" s="158"/>
      <c r="C160" s="159"/>
      <c r="D160" s="159"/>
      <c r="E160" s="160" t="s">
        <v>5</v>
      </c>
      <c r="F160" s="239" t="s">
        <v>150</v>
      </c>
      <c r="G160" s="240"/>
      <c r="H160" s="240"/>
      <c r="I160" s="240"/>
      <c r="J160" s="159"/>
      <c r="K160" s="161">
        <v>2820</v>
      </c>
      <c r="L160" s="159"/>
      <c r="M160" s="159"/>
      <c r="N160" s="159"/>
      <c r="O160" s="159"/>
      <c r="P160" s="159"/>
      <c r="Q160" s="159"/>
      <c r="R160" s="162"/>
      <c r="T160" s="163"/>
      <c r="U160" s="159"/>
      <c r="V160" s="159"/>
      <c r="W160" s="159"/>
      <c r="X160" s="159"/>
      <c r="Y160" s="159"/>
      <c r="Z160" s="159"/>
      <c r="AA160" s="164"/>
      <c r="AT160" s="165" t="s">
        <v>149</v>
      </c>
      <c r="AU160" s="165" t="s">
        <v>104</v>
      </c>
      <c r="AV160" s="11" t="s">
        <v>146</v>
      </c>
      <c r="AW160" s="11" t="s">
        <v>35</v>
      </c>
      <c r="AX160" s="11" t="s">
        <v>87</v>
      </c>
      <c r="AY160" s="165" t="s">
        <v>140</v>
      </c>
    </row>
    <row r="161" spans="2:65" s="1" customFormat="1" ht="34.200000000000003" customHeight="1">
      <c r="B161" s="140"/>
      <c r="C161" s="141" t="s">
        <v>235</v>
      </c>
      <c r="D161" s="141" t="s">
        <v>142</v>
      </c>
      <c r="E161" s="142" t="s">
        <v>236</v>
      </c>
      <c r="F161" s="235" t="s">
        <v>237</v>
      </c>
      <c r="G161" s="235"/>
      <c r="H161" s="235"/>
      <c r="I161" s="235"/>
      <c r="J161" s="143" t="s">
        <v>145</v>
      </c>
      <c r="K161" s="144">
        <v>13630</v>
      </c>
      <c r="L161" s="236">
        <v>262</v>
      </c>
      <c r="M161" s="236"/>
      <c r="N161" s="236">
        <f>ROUND(L161*K161,2)</f>
        <v>3571060</v>
      </c>
      <c r="O161" s="236"/>
      <c r="P161" s="236"/>
      <c r="Q161" s="236"/>
      <c r="R161" s="145"/>
      <c r="T161" s="146" t="s">
        <v>5</v>
      </c>
      <c r="U161" s="43" t="s">
        <v>44</v>
      </c>
      <c r="V161" s="147">
        <v>2.1000000000000001E-2</v>
      </c>
      <c r="W161" s="147">
        <f>V161*K161</f>
        <v>286.23</v>
      </c>
      <c r="X161" s="147">
        <v>0</v>
      </c>
      <c r="Y161" s="147">
        <f>X161*K161</f>
        <v>0</v>
      </c>
      <c r="Z161" s="147">
        <v>0</v>
      </c>
      <c r="AA161" s="148">
        <f>Z161*K161</f>
        <v>0</v>
      </c>
      <c r="AR161" s="21" t="s">
        <v>146</v>
      </c>
      <c r="AT161" s="21" t="s">
        <v>142</v>
      </c>
      <c r="AU161" s="21" t="s">
        <v>104</v>
      </c>
      <c r="AY161" s="21" t="s">
        <v>140</v>
      </c>
      <c r="BE161" s="149">
        <f>IF(U161="základní",N161,0)</f>
        <v>3571060</v>
      </c>
      <c r="BF161" s="149">
        <f>IF(U161="snížená",N161,0)</f>
        <v>0</v>
      </c>
      <c r="BG161" s="149">
        <f>IF(U161="zákl. přenesená",N161,0)</f>
        <v>0</v>
      </c>
      <c r="BH161" s="149">
        <f>IF(U161="sníž. přenesená",N161,0)</f>
        <v>0</v>
      </c>
      <c r="BI161" s="149">
        <f>IF(U161="nulová",N161,0)</f>
        <v>0</v>
      </c>
      <c r="BJ161" s="21" t="s">
        <v>87</v>
      </c>
      <c r="BK161" s="149">
        <f>ROUND(L161*K161,2)</f>
        <v>3571060</v>
      </c>
      <c r="BL161" s="21" t="s">
        <v>146</v>
      </c>
      <c r="BM161" s="21" t="s">
        <v>238</v>
      </c>
    </row>
    <row r="162" spans="2:65" s="10" customFormat="1" ht="14.4" customHeight="1">
      <c r="B162" s="150"/>
      <c r="C162" s="151"/>
      <c r="D162" s="151"/>
      <c r="E162" s="152" t="s">
        <v>5</v>
      </c>
      <c r="F162" s="237" t="s">
        <v>239</v>
      </c>
      <c r="G162" s="238"/>
      <c r="H162" s="238"/>
      <c r="I162" s="238"/>
      <c r="J162" s="151"/>
      <c r="K162" s="153">
        <v>13630</v>
      </c>
      <c r="L162" s="151"/>
      <c r="M162" s="151"/>
      <c r="N162" s="151"/>
      <c r="O162" s="151"/>
      <c r="P162" s="151"/>
      <c r="Q162" s="151"/>
      <c r="R162" s="154"/>
      <c r="T162" s="155"/>
      <c r="U162" s="151"/>
      <c r="V162" s="151"/>
      <c r="W162" s="151"/>
      <c r="X162" s="151"/>
      <c r="Y162" s="151"/>
      <c r="Z162" s="151"/>
      <c r="AA162" s="156"/>
      <c r="AT162" s="157" t="s">
        <v>149</v>
      </c>
      <c r="AU162" s="157" t="s">
        <v>104</v>
      </c>
      <c r="AV162" s="10" t="s">
        <v>104</v>
      </c>
      <c r="AW162" s="10" t="s">
        <v>35</v>
      </c>
      <c r="AX162" s="10" t="s">
        <v>79</v>
      </c>
      <c r="AY162" s="157" t="s">
        <v>140</v>
      </c>
    </row>
    <row r="163" spans="2:65" s="11" customFormat="1" ht="14.4" customHeight="1">
      <c r="B163" s="158"/>
      <c r="C163" s="159"/>
      <c r="D163" s="159"/>
      <c r="E163" s="160" t="s">
        <v>5</v>
      </c>
      <c r="F163" s="239" t="s">
        <v>150</v>
      </c>
      <c r="G163" s="240"/>
      <c r="H163" s="240"/>
      <c r="I163" s="240"/>
      <c r="J163" s="159"/>
      <c r="K163" s="161">
        <v>13630</v>
      </c>
      <c r="L163" s="159"/>
      <c r="M163" s="159"/>
      <c r="N163" s="159"/>
      <c r="O163" s="159"/>
      <c r="P163" s="159"/>
      <c r="Q163" s="159"/>
      <c r="R163" s="162"/>
      <c r="T163" s="163"/>
      <c r="U163" s="159"/>
      <c r="V163" s="159"/>
      <c r="W163" s="159"/>
      <c r="X163" s="159"/>
      <c r="Y163" s="159"/>
      <c r="Z163" s="159"/>
      <c r="AA163" s="164"/>
      <c r="AT163" s="165" t="s">
        <v>149</v>
      </c>
      <c r="AU163" s="165" t="s">
        <v>104</v>
      </c>
      <c r="AV163" s="11" t="s">
        <v>146</v>
      </c>
      <c r="AW163" s="11" t="s">
        <v>35</v>
      </c>
      <c r="AX163" s="11" t="s">
        <v>87</v>
      </c>
      <c r="AY163" s="165" t="s">
        <v>140</v>
      </c>
    </row>
    <row r="164" spans="2:65" s="1" customFormat="1" ht="22.8" customHeight="1">
      <c r="B164" s="140"/>
      <c r="C164" s="141" t="s">
        <v>240</v>
      </c>
      <c r="D164" s="141" t="s">
        <v>142</v>
      </c>
      <c r="E164" s="142" t="s">
        <v>241</v>
      </c>
      <c r="F164" s="235" t="s">
        <v>242</v>
      </c>
      <c r="G164" s="235"/>
      <c r="H164" s="235"/>
      <c r="I164" s="235"/>
      <c r="J164" s="143" t="s">
        <v>168</v>
      </c>
      <c r="K164" s="144">
        <v>423</v>
      </c>
      <c r="L164" s="236">
        <v>281</v>
      </c>
      <c r="M164" s="236"/>
      <c r="N164" s="236">
        <f>ROUND(L164*K164,2)</f>
        <v>118863</v>
      </c>
      <c r="O164" s="236"/>
      <c r="P164" s="236"/>
      <c r="Q164" s="236"/>
      <c r="R164" s="145"/>
      <c r="T164" s="146" t="s">
        <v>5</v>
      </c>
      <c r="U164" s="43" t="s">
        <v>44</v>
      </c>
      <c r="V164" s="147">
        <v>0.96</v>
      </c>
      <c r="W164" s="147">
        <f>V164*K164</f>
        <v>406.08</v>
      </c>
      <c r="X164" s="147">
        <v>0</v>
      </c>
      <c r="Y164" s="147">
        <f>X164*K164</f>
        <v>0</v>
      </c>
      <c r="Z164" s="147">
        <v>0</v>
      </c>
      <c r="AA164" s="148">
        <f>Z164*K164</f>
        <v>0</v>
      </c>
      <c r="AR164" s="21" t="s">
        <v>146</v>
      </c>
      <c r="AT164" s="21" t="s">
        <v>142</v>
      </c>
      <c r="AU164" s="21" t="s">
        <v>104</v>
      </c>
      <c r="AY164" s="21" t="s">
        <v>140</v>
      </c>
      <c r="BE164" s="149">
        <f>IF(U164="základní",N164,0)</f>
        <v>118863</v>
      </c>
      <c r="BF164" s="149">
        <f>IF(U164="snížená",N164,0)</f>
        <v>0</v>
      </c>
      <c r="BG164" s="149">
        <f>IF(U164="zákl. přenesená",N164,0)</f>
        <v>0</v>
      </c>
      <c r="BH164" s="149">
        <f>IF(U164="sníž. přenesená",N164,0)</f>
        <v>0</v>
      </c>
      <c r="BI164" s="149">
        <f>IF(U164="nulová",N164,0)</f>
        <v>0</v>
      </c>
      <c r="BJ164" s="21" t="s">
        <v>87</v>
      </c>
      <c r="BK164" s="149">
        <f>ROUND(L164*K164,2)</f>
        <v>118863</v>
      </c>
      <c r="BL164" s="21" t="s">
        <v>146</v>
      </c>
      <c r="BM164" s="21" t="s">
        <v>243</v>
      </c>
    </row>
    <row r="165" spans="2:65" s="10" customFormat="1" ht="14.4" customHeight="1">
      <c r="B165" s="150"/>
      <c r="C165" s="151"/>
      <c r="D165" s="151"/>
      <c r="E165" s="152" t="s">
        <v>5</v>
      </c>
      <c r="F165" s="237" t="s">
        <v>244</v>
      </c>
      <c r="G165" s="238"/>
      <c r="H165" s="238"/>
      <c r="I165" s="238"/>
      <c r="J165" s="151"/>
      <c r="K165" s="153">
        <v>423</v>
      </c>
      <c r="L165" s="151"/>
      <c r="M165" s="151"/>
      <c r="N165" s="151"/>
      <c r="O165" s="151"/>
      <c r="P165" s="151"/>
      <c r="Q165" s="151"/>
      <c r="R165" s="154"/>
      <c r="T165" s="155"/>
      <c r="U165" s="151"/>
      <c r="V165" s="151"/>
      <c r="W165" s="151"/>
      <c r="X165" s="151"/>
      <c r="Y165" s="151"/>
      <c r="Z165" s="151"/>
      <c r="AA165" s="156"/>
      <c r="AT165" s="157" t="s">
        <v>149</v>
      </c>
      <c r="AU165" s="157" t="s">
        <v>104</v>
      </c>
      <c r="AV165" s="10" t="s">
        <v>104</v>
      </c>
      <c r="AW165" s="10" t="s">
        <v>35</v>
      </c>
      <c r="AX165" s="10" t="s">
        <v>79</v>
      </c>
      <c r="AY165" s="157" t="s">
        <v>140</v>
      </c>
    </row>
    <row r="166" spans="2:65" s="11" customFormat="1" ht="14.4" customHeight="1">
      <c r="B166" s="158"/>
      <c r="C166" s="159"/>
      <c r="D166" s="159"/>
      <c r="E166" s="160" t="s">
        <v>5</v>
      </c>
      <c r="F166" s="239" t="s">
        <v>150</v>
      </c>
      <c r="G166" s="240"/>
      <c r="H166" s="240"/>
      <c r="I166" s="240"/>
      <c r="J166" s="159"/>
      <c r="K166" s="161">
        <v>423</v>
      </c>
      <c r="L166" s="159"/>
      <c r="M166" s="159"/>
      <c r="N166" s="159"/>
      <c r="O166" s="159"/>
      <c r="P166" s="159"/>
      <c r="Q166" s="159"/>
      <c r="R166" s="162"/>
      <c r="T166" s="163"/>
      <c r="U166" s="159"/>
      <c r="V166" s="159"/>
      <c r="W166" s="159"/>
      <c r="X166" s="159"/>
      <c r="Y166" s="159"/>
      <c r="Z166" s="159"/>
      <c r="AA166" s="164"/>
      <c r="AT166" s="165" t="s">
        <v>149</v>
      </c>
      <c r="AU166" s="165" t="s">
        <v>104</v>
      </c>
      <c r="AV166" s="11" t="s">
        <v>146</v>
      </c>
      <c r="AW166" s="11" t="s">
        <v>35</v>
      </c>
      <c r="AX166" s="11" t="s">
        <v>87</v>
      </c>
      <c r="AY166" s="165" t="s">
        <v>140</v>
      </c>
    </row>
    <row r="167" spans="2:65" s="1" customFormat="1" ht="14.4" customHeight="1">
      <c r="B167" s="140"/>
      <c r="C167" s="166" t="s">
        <v>245</v>
      </c>
      <c r="D167" s="166" t="s">
        <v>180</v>
      </c>
      <c r="E167" s="167" t="s">
        <v>246</v>
      </c>
      <c r="F167" s="241" t="s">
        <v>247</v>
      </c>
      <c r="G167" s="241"/>
      <c r="H167" s="241"/>
      <c r="I167" s="241"/>
      <c r="J167" s="168" t="s">
        <v>248</v>
      </c>
      <c r="K167" s="169">
        <v>846</v>
      </c>
      <c r="L167" s="242">
        <v>333</v>
      </c>
      <c r="M167" s="242"/>
      <c r="N167" s="242">
        <f>ROUND(L167*K167,2)</f>
        <v>281718</v>
      </c>
      <c r="O167" s="236"/>
      <c r="P167" s="236"/>
      <c r="Q167" s="236"/>
      <c r="R167" s="145"/>
      <c r="T167" s="146" t="s">
        <v>5</v>
      </c>
      <c r="U167" s="43" t="s">
        <v>44</v>
      </c>
      <c r="V167" s="147">
        <v>0</v>
      </c>
      <c r="W167" s="147">
        <f>V167*K167</f>
        <v>0</v>
      </c>
      <c r="X167" s="147">
        <v>1</v>
      </c>
      <c r="Y167" s="147">
        <f>X167*K167</f>
        <v>846</v>
      </c>
      <c r="Z167" s="147">
        <v>0</v>
      </c>
      <c r="AA167" s="148">
        <f>Z167*K167</f>
        <v>0</v>
      </c>
      <c r="AR167" s="21" t="s">
        <v>184</v>
      </c>
      <c r="AT167" s="21" t="s">
        <v>180</v>
      </c>
      <c r="AU167" s="21" t="s">
        <v>104</v>
      </c>
      <c r="AY167" s="21" t="s">
        <v>140</v>
      </c>
      <c r="BE167" s="149">
        <f>IF(U167="základní",N167,0)</f>
        <v>281718</v>
      </c>
      <c r="BF167" s="149">
        <f>IF(U167="snížená",N167,0)</f>
        <v>0</v>
      </c>
      <c r="BG167" s="149">
        <f>IF(U167="zákl. přenesená",N167,0)</f>
        <v>0</v>
      </c>
      <c r="BH167" s="149">
        <f>IF(U167="sníž. přenesená",N167,0)</f>
        <v>0</v>
      </c>
      <c r="BI167" s="149">
        <f>IF(U167="nulová",N167,0)</f>
        <v>0</v>
      </c>
      <c r="BJ167" s="21" t="s">
        <v>87</v>
      </c>
      <c r="BK167" s="149">
        <f>ROUND(L167*K167,2)</f>
        <v>281718</v>
      </c>
      <c r="BL167" s="21" t="s">
        <v>146</v>
      </c>
      <c r="BM167" s="21" t="s">
        <v>249</v>
      </c>
    </row>
    <row r="168" spans="2:65" s="10" customFormat="1" ht="14.4" customHeight="1">
      <c r="B168" s="150"/>
      <c r="C168" s="151"/>
      <c r="D168" s="151"/>
      <c r="E168" s="152" t="s">
        <v>5</v>
      </c>
      <c r="F168" s="237" t="s">
        <v>250</v>
      </c>
      <c r="G168" s="238"/>
      <c r="H168" s="238"/>
      <c r="I168" s="238"/>
      <c r="J168" s="151"/>
      <c r="K168" s="153">
        <v>846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149</v>
      </c>
      <c r="AU168" s="157" t="s">
        <v>104</v>
      </c>
      <c r="AV168" s="10" t="s">
        <v>104</v>
      </c>
      <c r="AW168" s="10" t="s">
        <v>35</v>
      </c>
      <c r="AX168" s="10" t="s">
        <v>79</v>
      </c>
      <c r="AY168" s="157" t="s">
        <v>140</v>
      </c>
    </row>
    <row r="169" spans="2:65" s="11" customFormat="1" ht="14.4" customHeight="1">
      <c r="B169" s="158"/>
      <c r="C169" s="159"/>
      <c r="D169" s="159"/>
      <c r="E169" s="160" t="s">
        <v>5</v>
      </c>
      <c r="F169" s="239" t="s">
        <v>150</v>
      </c>
      <c r="G169" s="240"/>
      <c r="H169" s="240"/>
      <c r="I169" s="240"/>
      <c r="J169" s="159"/>
      <c r="K169" s="161">
        <v>846</v>
      </c>
      <c r="L169" s="159"/>
      <c r="M169" s="159"/>
      <c r="N169" s="159"/>
      <c r="O169" s="159"/>
      <c r="P169" s="159"/>
      <c r="Q169" s="159"/>
      <c r="R169" s="162"/>
      <c r="T169" s="163"/>
      <c r="U169" s="159"/>
      <c r="V169" s="159"/>
      <c r="W169" s="159"/>
      <c r="X169" s="159"/>
      <c r="Y169" s="159"/>
      <c r="Z169" s="159"/>
      <c r="AA169" s="164"/>
      <c r="AT169" s="165" t="s">
        <v>149</v>
      </c>
      <c r="AU169" s="165" t="s">
        <v>104</v>
      </c>
      <c r="AV169" s="11" t="s">
        <v>146</v>
      </c>
      <c r="AW169" s="11" t="s">
        <v>35</v>
      </c>
      <c r="AX169" s="11" t="s">
        <v>87</v>
      </c>
      <c r="AY169" s="165" t="s">
        <v>140</v>
      </c>
    </row>
    <row r="170" spans="2:65" s="1" customFormat="1" ht="22.8" customHeight="1">
      <c r="B170" s="140"/>
      <c r="C170" s="141" t="s">
        <v>251</v>
      </c>
      <c r="D170" s="141" t="s">
        <v>142</v>
      </c>
      <c r="E170" s="142" t="s">
        <v>252</v>
      </c>
      <c r="F170" s="235" t="s">
        <v>253</v>
      </c>
      <c r="G170" s="235"/>
      <c r="H170" s="235"/>
      <c r="I170" s="235"/>
      <c r="J170" s="143" t="s">
        <v>145</v>
      </c>
      <c r="K170" s="144">
        <v>26790</v>
      </c>
      <c r="L170" s="236">
        <v>5.67</v>
      </c>
      <c r="M170" s="236"/>
      <c r="N170" s="236">
        <f>ROUND(L170*K170,2)</f>
        <v>151899.29999999999</v>
      </c>
      <c r="O170" s="236"/>
      <c r="P170" s="236"/>
      <c r="Q170" s="236"/>
      <c r="R170" s="145"/>
      <c r="T170" s="146" t="s">
        <v>5</v>
      </c>
      <c r="U170" s="43" t="s">
        <v>44</v>
      </c>
      <c r="V170" s="147">
        <v>2E-3</v>
      </c>
      <c r="W170" s="147">
        <f>V170*K170</f>
        <v>53.58</v>
      </c>
      <c r="X170" s="147">
        <v>0</v>
      </c>
      <c r="Y170" s="147">
        <f>X170*K170</f>
        <v>0</v>
      </c>
      <c r="Z170" s="147">
        <v>0</v>
      </c>
      <c r="AA170" s="148">
        <f>Z170*K170</f>
        <v>0</v>
      </c>
      <c r="AR170" s="21" t="s">
        <v>146</v>
      </c>
      <c r="AT170" s="21" t="s">
        <v>142</v>
      </c>
      <c r="AU170" s="21" t="s">
        <v>104</v>
      </c>
      <c r="AY170" s="21" t="s">
        <v>140</v>
      </c>
      <c r="BE170" s="149">
        <f>IF(U170="základní",N170,0)</f>
        <v>151899.29999999999</v>
      </c>
      <c r="BF170" s="149">
        <f>IF(U170="snížená",N170,0)</f>
        <v>0</v>
      </c>
      <c r="BG170" s="149">
        <f>IF(U170="zákl. přenesená",N170,0)</f>
        <v>0</v>
      </c>
      <c r="BH170" s="149">
        <f>IF(U170="sníž. přenesená",N170,0)</f>
        <v>0</v>
      </c>
      <c r="BI170" s="149">
        <f>IF(U170="nulová",N170,0)</f>
        <v>0</v>
      </c>
      <c r="BJ170" s="21" t="s">
        <v>87</v>
      </c>
      <c r="BK170" s="149">
        <f>ROUND(L170*K170,2)</f>
        <v>151899.29999999999</v>
      </c>
      <c r="BL170" s="21" t="s">
        <v>146</v>
      </c>
      <c r="BM170" s="21" t="s">
        <v>254</v>
      </c>
    </row>
    <row r="171" spans="2:65" s="10" customFormat="1" ht="14.4" customHeight="1">
      <c r="B171" s="150"/>
      <c r="C171" s="151"/>
      <c r="D171" s="151"/>
      <c r="E171" s="152" t="s">
        <v>5</v>
      </c>
      <c r="F171" s="237" t="s">
        <v>255</v>
      </c>
      <c r="G171" s="238"/>
      <c r="H171" s="238"/>
      <c r="I171" s="238"/>
      <c r="J171" s="151"/>
      <c r="K171" s="153">
        <v>13160</v>
      </c>
      <c r="L171" s="151"/>
      <c r="M171" s="151"/>
      <c r="N171" s="151"/>
      <c r="O171" s="151"/>
      <c r="P171" s="151"/>
      <c r="Q171" s="151"/>
      <c r="R171" s="154"/>
      <c r="T171" s="155"/>
      <c r="U171" s="151"/>
      <c r="V171" s="151"/>
      <c r="W171" s="151"/>
      <c r="X171" s="151"/>
      <c r="Y171" s="151"/>
      <c r="Z171" s="151"/>
      <c r="AA171" s="156"/>
      <c r="AT171" s="157" t="s">
        <v>149</v>
      </c>
      <c r="AU171" s="157" t="s">
        <v>104</v>
      </c>
      <c r="AV171" s="10" t="s">
        <v>104</v>
      </c>
      <c r="AW171" s="10" t="s">
        <v>35</v>
      </c>
      <c r="AX171" s="10" t="s">
        <v>79</v>
      </c>
      <c r="AY171" s="157" t="s">
        <v>140</v>
      </c>
    </row>
    <row r="172" spans="2:65" s="10" customFormat="1" ht="14.4" customHeight="1">
      <c r="B172" s="150"/>
      <c r="C172" s="151"/>
      <c r="D172" s="151"/>
      <c r="E172" s="152" t="s">
        <v>5</v>
      </c>
      <c r="F172" s="245" t="s">
        <v>239</v>
      </c>
      <c r="G172" s="246"/>
      <c r="H172" s="246"/>
      <c r="I172" s="246"/>
      <c r="J172" s="151"/>
      <c r="K172" s="153">
        <v>13630</v>
      </c>
      <c r="L172" s="151"/>
      <c r="M172" s="151"/>
      <c r="N172" s="151"/>
      <c r="O172" s="151"/>
      <c r="P172" s="151"/>
      <c r="Q172" s="151"/>
      <c r="R172" s="154"/>
      <c r="T172" s="155"/>
      <c r="U172" s="151"/>
      <c r="V172" s="151"/>
      <c r="W172" s="151"/>
      <c r="X172" s="151"/>
      <c r="Y172" s="151"/>
      <c r="Z172" s="151"/>
      <c r="AA172" s="156"/>
      <c r="AT172" s="157" t="s">
        <v>149</v>
      </c>
      <c r="AU172" s="157" t="s">
        <v>104</v>
      </c>
      <c r="AV172" s="10" t="s">
        <v>104</v>
      </c>
      <c r="AW172" s="10" t="s">
        <v>35</v>
      </c>
      <c r="AX172" s="10" t="s">
        <v>79</v>
      </c>
      <c r="AY172" s="157" t="s">
        <v>140</v>
      </c>
    </row>
    <row r="173" spans="2:65" s="11" customFormat="1" ht="14.4" customHeight="1">
      <c r="B173" s="158"/>
      <c r="C173" s="159"/>
      <c r="D173" s="159"/>
      <c r="E173" s="160" t="s">
        <v>5</v>
      </c>
      <c r="F173" s="239" t="s">
        <v>150</v>
      </c>
      <c r="G173" s="240"/>
      <c r="H173" s="240"/>
      <c r="I173" s="240"/>
      <c r="J173" s="159"/>
      <c r="K173" s="161">
        <v>26790</v>
      </c>
      <c r="L173" s="159"/>
      <c r="M173" s="159"/>
      <c r="N173" s="159"/>
      <c r="O173" s="159"/>
      <c r="P173" s="159"/>
      <c r="Q173" s="159"/>
      <c r="R173" s="162"/>
      <c r="T173" s="163"/>
      <c r="U173" s="159"/>
      <c r="V173" s="159"/>
      <c r="W173" s="159"/>
      <c r="X173" s="159"/>
      <c r="Y173" s="159"/>
      <c r="Z173" s="159"/>
      <c r="AA173" s="164"/>
      <c r="AT173" s="165" t="s">
        <v>149</v>
      </c>
      <c r="AU173" s="165" t="s">
        <v>104</v>
      </c>
      <c r="AV173" s="11" t="s">
        <v>146</v>
      </c>
      <c r="AW173" s="11" t="s">
        <v>35</v>
      </c>
      <c r="AX173" s="11" t="s">
        <v>87</v>
      </c>
      <c r="AY173" s="165" t="s">
        <v>140</v>
      </c>
    </row>
    <row r="174" spans="2:65" s="1" customFormat="1" ht="22.8" customHeight="1">
      <c r="B174" s="140"/>
      <c r="C174" s="141" t="s">
        <v>256</v>
      </c>
      <c r="D174" s="141" t="s">
        <v>142</v>
      </c>
      <c r="E174" s="142" t="s">
        <v>257</v>
      </c>
      <c r="F174" s="235" t="s">
        <v>258</v>
      </c>
      <c r="G174" s="235"/>
      <c r="H174" s="235"/>
      <c r="I174" s="235"/>
      <c r="J174" s="143" t="s">
        <v>145</v>
      </c>
      <c r="K174" s="144">
        <v>14100</v>
      </c>
      <c r="L174" s="236">
        <v>6.86</v>
      </c>
      <c r="M174" s="236"/>
      <c r="N174" s="236">
        <f>ROUND(L174*K174,2)</f>
        <v>96726</v>
      </c>
      <c r="O174" s="236"/>
      <c r="P174" s="236"/>
      <c r="Q174" s="236"/>
      <c r="R174" s="145"/>
      <c r="T174" s="146" t="s">
        <v>5</v>
      </c>
      <c r="U174" s="43" t="s">
        <v>44</v>
      </c>
      <c r="V174" s="147">
        <v>2E-3</v>
      </c>
      <c r="W174" s="147">
        <f>V174*K174</f>
        <v>28.2</v>
      </c>
      <c r="X174" s="147">
        <v>0</v>
      </c>
      <c r="Y174" s="147">
        <f>X174*K174</f>
        <v>0</v>
      </c>
      <c r="Z174" s="147">
        <v>0</v>
      </c>
      <c r="AA174" s="148">
        <f>Z174*K174</f>
        <v>0</v>
      </c>
      <c r="AR174" s="21" t="s">
        <v>146</v>
      </c>
      <c r="AT174" s="21" t="s">
        <v>142</v>
      </c>
      <c r="AU174" s="21" t="s">
        <v>104</v>
      </c>
      <c r="AY174" s="21" t="s">
        <v>140</v>
      </c>
      <c r="BE174" s="149">
        <f>IF(U174="základní",N174,0)</f>
        <v>96726</v>
      </c>
      <c r="BF174" s="149">
        <f>IF(U174="snížená",N174,0)</f>
        <v>0</v>
      </c>
      <c r="BG174" s="149">
        <f>IF(U174="zákl. přenesená",N174,0)</f>
        <v>0</v>
      </c>
      <c r="BH174" s="149">
        <f>IF(U174="sníž. přenesená",N174,0)</f>
        <v>0</v>
      </c>
      <c r="BI174" s="149">
        <f>IF(U174="nulová",N174,0)</f>
        <v>0</v>
      </c>
      <c r="BJ174" s="21" t="s">
        <v>87</v>
      </c>
      <c r="BK174" s="149">
        <f>ROUND(L174*K174,2)</f>
        <v>96726</v>
      </c>
      <c r="BL174" s="21" t="s">
        <v>146</v>
      </c>
      <c r="BM174" s="21" t="s">
        <v>259</v>
      </c>
    </row>
    <row r="175" spans="2:65" s="10" customFormat="1" ht="14.4" customHeight="1">
      <c r="B175" s="150"/>
      <c r="C175" s="151"/>
      <c r="D175" s="151"/>
      <c r="E175" s="152" t="s">
        <v>5</v>
      </c>
      <c r="F175" s="237" t="s">
        <v>260</v>
      </c>
      <c r="G175" s="238"/>
      <c r="H175" s="238"/>
      <c r="I175" s="238"/>
      <c r="J175" s="151"/>
      <c r="K175" s="153">
        <v>14100</v>
      </c>
      <c r="L175" s="151"/>
      <c r="M175" s="151"/>
      <c r="N175" s="151"/>
      <c r="O175" s="151"/>
      <c r="P175" s="151"/>
      <c r="Q175" s="151"/>
      <c r="R175" s="154"/>
      <c r="T175" s="155"/>
      <c r="U175" s="151"/>
      <c r="V175" s="151"/>
      <c r="W175" s="151"/>
      <c r="X175" s="151"/>
      <c r="Y175" s="151"/>
      <c r="Z175" s="151"/>
      <c r="AA175" s="156"/>
      <c r="AT175" s="157" t="s">
        <v>149</v>
      </c>
      <c r="AU175" s="157" t="s">
        <v>104</v>
      </c>
      <c r="AV175" s="10" t="s">
        <v>104</v>
      </c>
      <c r="AW175" s="10" t="s">
        <v>35</v>
      </c>
      <c r="AX175" s="10" t="s">
        <v>79</v>
      </c>
      <c r="AY175" s="157" t="s">
        <v>140</v>
      </c>
    </row>
    <row r="176" spans="2:65" s="11" customFormat="1" ht="14.4" customHeight="1">
      <c r="B176" s="158"/>
      <c r="C176" s="159"/>
      <c r="D176" s="159"/>
      <c r="E176" s="160" t="s">
        <v>5</v>
      </c>
      <c r="F176" s="239" t="s">
        <v>150</v>
      </c>
      <c r="G176" s="240"/>
      <c r="H176" s="240"/>
      <c r="I176" s="240"/>
      <c r="J176" s="159"/>
      <c r="K176" s="161">
        <v>14100</v>
      </c>
      <c r="L176" s="159"/>
      <c r="M176" s="159"/>
      <c r="N176" s="159"/>
      <c r="O176" s="159"/>
      <c r="P176" s="159"/>
      <c r="Q176" s="159"/>
      <c r="R176" s="162"/>
      <c r="T176" s="163"/>
      <c r="U176" s="159"/>
      <c r="V176" s="159"/>
      <c r="W176" s="159"/>
      <c r="X176" s="159"/>
      <c r="Y176" s="159"/>
      <c r="Z176" s="159"/>
      <c r="AA176" s="164"/>
      <c r="AT176" s="165" t="s">
        <v>149</v>
      </c>
      <c r="AU176" s="165" t="s">
        <v>104</v>
      </c>
      <c r="AV176" s="11" t="s">
        <v>146</v>
      </c>
      <c r="AW176" s="11" t="s">
        <v>35</v>
      </c>
      <c r="AX176" s="11" t="s">
        <v>87</v>
      </c>
      <c r="AY176" s="165" t="s">
        <v>140</v>
      </c>
    </row>
    <row r="177" spans="2:65" s="1" customFormat="1" ht="34.200000000000003" customHeight="1">
      <c r="B177" s="140"/>
      <c r="C177" s="141" t="s">
        <v>261</v>
      </c>
      <c r="D177" s="141" t="s">
        <v>142</v>
      </c>
      <c r="E177" s="142" t="s">
        <v>262</v>
      </c>
      <c r="F177" s="235" t="s">
        <v>263</v>
      </c>
      <c r="G177" s="235"/>
      <c r="H177" s="235"/>
      <c r="I177" s="235"/>
      <c r="J177" s="143" t="s">
        <v>145</v>
      </c>
      <c r="K177" s="144">
        <v>12220</v>
      </c>
      <c r="L177" s="236">
        <v>242</v>
      </c>
      <c r="M177" s="236"/>
      <c r="N177" s="236">
        <f>ROUND(L177*K177,2)</f>
        <v>2957240</v>
      </c>
      <c r="O177" s="236"/>
      <c r="P177" s="236"/>
      <c r="Q177" s="236"/>
      <c r="R177" s="145"/>
      <c r="T177" s="146" t="s">
        <v>5</v>
      </c>
      <c r="U177" s="43" t="s">
        <v>44</v>
      </c>
      <c r="V177" s="147">
        <v>7.0000000000000001E-3</v>
      </c>
      <c r="W177" s="147">
        <f>V177*K177</f>
        <v>85.54</v>
      </c>
      <c r="X177" s="147">
        <v>0</v>
      </c>
      <c r="Y177" s="147">
        <f>X177*K177</f>
        <v>0</v>
      </c>
      <c r="Z177" s="147">
        <v>0</v>
      </c>
      <c r="AA177" s="148">
        <f>Z177*K177</f>
        <v>0</v>
      </c>
      <c r="AR177" s="21" t="s">
        <v>146</v>
      </c>
      <c r="AT177" s="21" t="s">
        <v>142</v>
      </c>
      <c r="AU177" s="21" t="s">
        <v>104</v>
      </c>
      <c r="AY177" s="21" t="s">
        <v>140</v>
      </c>
      <c r="BE177" s="149">
        <f>IF(U177="základní",N177,0)</f>
        <v>2957240</v>
      </c>
      <c r="BF177" s="149">
        <f>IF(U177="snížená",N177,0)</f>
        <v>0</v>
      </c>
      <c r="BG177" s="149">
        <f>IF(U177="zákl. přenesená",N177,0)</f>
        <v>0</v>
      </c>
      <c r="BH177" s="149">
        <f>IF(U177="sníž. přenesená",N177,0)</f>
        <v>0</v>
      </c>
      <c r="BI177" s="149">
        <f>IF(U177="nulová",N177,0)</f>
        <v>0</v>
      </c>
      <c r="BJ177" s="21" t="s">
        <v>87</v>
      </c>
      <c r="BK177" s="149">
        <f>ROUND(L177*K177,2)</f>
        <v>2957240</v>
      </c>
      <c r="BL177" s="21" t="s">
        <v>146</v>
      </c>
      <c r="BM177" s="21" t="s">
        <v>264</v>
      </c>
    </row>
    <row r="178" spans="2:65" s="10" customFormat="1" ht="14.4" customHeight="1">
      <c r="B178" s="150"/>
      <c r="C178" s="151"/>
      <c r="D178" s="151"/>
      <c r="E178" s="152" t="s">
        <v>5</v>
      </c>
      <c r="F178" s="237" t="s">
        <v>154</v>
      </c>
      <c r="G178" s="238"/>
      <c r="H178" s="238"/>
      <c r="I178" s="238"/>
      <c r="J178" s="151"/>
      <c r="K178" s="153">
        <v>12220</v>
      </c>
      <c r="L178" s="151"/>
      <c r="M178" s="151"/>
      <c r="N178" s="151"/>
      <c r="O178" s="151"/>
      <c r="P178" s="151"/>
      <c r="Q178" s="151"/>
      <c r="R178" s="154"/>
      <c r="T178" s="155"/>
      <c r="U178" s="151"/>
      <c r="V178" s="151"/>
      <c r="W178" s="151"/>
      <c r="X178" s="151"/>
      <c r="Y178" s="151"/>
      <c r="Z178" s="151"/>
      <c r="AA178" s="156"/>
      <c r="AT178" s="157" t="s">
        <v>149</v>
      </c>
      <c r="AU178" s="157" t="s">
        <v>104</v>
      </c>
      <c r="AV178" s="10" t="s">
        <v>104</v>
      </c>
      <c r="AW178" s="10" t="s">
        <v>35</v>
      </c>
      <c r="AX178" s="10" t="s">
        <v>79</v>
      </c>
      <c r="AY178" s="157" t="s">
        <v>140</v>
      </c>
    </row>
    <row r="179" spans="2:65" s="11" customFormat="1" ht="14.4" customHeight="1">
      <c r="B179" s="158"/>
      <c r="C179" s="159"/>
      <c r="D179" s="159"/>
      <c r="E179" s="160" t="s">
        <v>5</v>
      </c>
      <c r="F179" s="239" t="s">
        <v>150</v>
      </c>
      <c r="G179" s="240"/>
      <c r="H179" s="240"/>
      <c r="I179" s="240"/>
      <c r="J179" s="159"/>
      <c r="K179" s="161">
        <v>12220</v>
      </c>
      <c r="L179" s="159"/>
      <c r="M179" s="159"/>
      <c r="N179" s="159"/>
      <c r="O179" s="159"/>
      <c r="P179" s="159"/>
      <c r="Q179" s="159"/>
      <c r="R179" s="162"/>
      <c r="T179" s="163"/>
      <c r="U179" s="159"/>
      <c r="V179" s="159"/>
      <c r="W179" s="159"/>
      <c r="X179" s="159"/>
      <c r="Y179" s="159"/>
      <c r="Z179" s="159"/>
      <c r="AA179" s="164"/>
      <c r="AT179" s="165" t="s">
        <v>149</v>
      </c>
      <c r="AU179" s="165" t="s">
        <v>104</v>
      </c>
      <c r="AV179" s="11" t="s">
        <v>146</v>
      </c>
      <c r="AW179" s="11" t="s">
        <v>35</v>
      </c>
      <c r="AX179" s="11" t="s">
        <v>87</v>
      </c>
      <c r="AY179" s="165" t="s">
        <v>140</v>
      </c>
    </row>
    <row r="180" spans="2:65" s="1" customFormat="1" ht="34.200000000000003" customHeight="1">
      <c r="B180" s="140"/>
      <c r="C180" s="141" t="s">
        <v>265</v>
      </c>
      <c r="D180" s="141" t="s">
        <v>142</v>
      </c>
      <c r="E180" s="142" t="s">
        <v>266</v>
      </c>
      <c r="F180" s="235" t="s">
        <v>267</v>
      </c>
      <c r="G180" s="235"/>
      <c r="H180" s="235"/>
      <c r="I180" s="235"/>
      <c r="J180" s="143" t="s">
        <v>145</v>
      </c>
      <c r="K180" s="144">
        <v>13160</v>
      </c>
      <c r="L180" s="236">
        <v>321</v>
      </c>
      <c r="M180" s="236"/>
      <c r="N180" s="236">
        <f>ROUND(L180*K180,2)</f>
        <v>4224360</v>
      </c>
      <c r="O180" s="236"/>
      <c r="P180" s="236"/>
      <c r="Q180" s="236"/>
      <c r="R180" s="145"/>
      <c r="T180" s="146" t="s">
        <v>5</v>
      </c>
      <c r="U180" s="43" t="s">
        <v>44</v>
      </c>
      <c r="V180" s="147">
        <v>1.9E-2</v>
      </c>
      <c r="W180" s="147">
        <f>V180*K180</f>
        <v>250.04</v>
      </c>
      <c r="X180" s="147">
        <v>0</v>
      </c>
      <c r="Y180" s="147">
        <f>X180*K180</f>
        <v>0</v>
      </c>
      <c r="Z180" s="147">
        <v>0</v>
      </c>
      <c r="AA180" s="148">
        <f>Z180*K180</f>
        <v>0</v>
      </c>
      <c r="AR180" s="21" t="s">
        <v>146</v>
      </c>
      <c r="AT180" s="21" t="s">
        <v>142</v>
      </c>
      <c r="AU180" s="21" t="s">
        <v>104</v>
      </c>
      <c r="AY180" s="21" t="s">
        <v>140</v>
      </c>
      <c r="BE180" s="149">
        <f>IF(U180="základní",N180,0)</f>
        <v>4224360</v>
      </c>
      <c r="BF180" s="149">
        <f>IF(U180="snížená",N180,0)</f>
        <v>0</v>
      </c>
      <c r="BG180" s="149">
        <f>IF(U180="zákl. přenesená",N180,0)</f>
        <v>0</v>
      </c>
      <c r="BH180" s="149">
        <f>IF(U180="sníž. přenesená",N180,0)</f>
        <v>0</v>
      </c>
      <c r="BI180" s="149">
        <f>IF(U180="nulová",N180,0)</f>
        <v>0</v>
      </c>
      <c r="BJ180" s="21" t="s">
        <v>87</v>
      </c>
      <c r="BK180" s="149">
        <f>ROUND(L180*K180,2)</f>
        <v>4224360</v>
      </c>
      <c r="BL180" s="21" t="s">
        <v>146</v>
      </c>
      <c r="BM180" s="21" t="s">
        <v>268</v>
      </c>
    </row>
    <row r="181" spans="2:65" s="10" customFormat="1" ht="14.4" customHeight="1">
      <c r="B181" s="150"/>
      <c r="C181" s="151"/>
      <c r="D181" s="151"/>
      <c r="E181" s="152" t="s">
        <v>5</v>
      </c>
      <c r="F181" s="237" t="s">
        <v>255</v>
      </c>
      <c r="G181" s="238"/>
      <c r="H181" s="238"/>
      <c r="I181" s="238"/>
      <c r="J181" s="151"/>
      <c r="K181" s="153">
        <v>13160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149</v>
      </c>
      <c r="AU181" s="157" t="s">
        <v>104</v>
      </c>
      <c r="AV181" s="10" t="s">
        <v>104</v>
      </c>
      <c r="AW181" s="10" t="s">
        <v>35</v>
      </c>
      <c r="AX181" s="10" t="s">
        <v>79</v>
      </c>
      <c r="AY181" s="157" t="s">
        <v>140</v>
      </c>
    </row>
    <row r="182" spans="2:65" s="11" customFormat="1" ht="14.4" customHeight="1">
      <c r="B182" s="158"/>
      <c r="C182" s="159"/>
      <c r="D182" s="159"/>
      <c r="E182" s="160" t="s">
        <v>5</v>
      </c>
      <c r="F182" s="239" t="s">
        <v>150</v>
      </c>
      <c r="G182" s="240"/>
      <c r="H182" s="240"/>
      <c r="I182" s="240"/>
      <c r="J182" s="159"/>
      <c r="K182" s="161">
        <v>13160</v>
      </c>
      <c r="L182" s="159"/>
      <c r="M182" s="159"/>
      <c r="N182" s="159"/>
      <c r="O182" s="159"/>
      <c r="P182" s="159"/>
      <c r="Q182" s="159"/>
      <c r="R182" s="162"/>
      <c r="T182" s="163"/>
      <c r="U182" s="159"/>
      <c r="V182" s="159"/>
      <c r="W182" s="159"/>
      <c r="X182" s="159"/>
      <c r="Y182" s="159"/>
      <c r="Z182" s="159"/>
      <c r="AA182" s="164"/>
      <c r="AT182" s="165" t="s">
        <v>149</v>
      </c>
      <c r="AU182" s="165" t="s">
        <v>104</v>
      </c>
      <c r="AV182" s="11" t="s">
        <v>146</v>
      </c>
      <c r="AW182" s="11" t="s">
        <v>35</v>
      </c>
      <c r="AX182" s="11" t="s">
        <v>87</v>
      </c>
      <c r="AY182" s="165" t="s">
        <v>140</v>
      </c>
    </row>
    <row r="183" spans="2:65" s="9" customFormat="1" ht="29.85" customHeight="1">
      <c r="B183" s="129"/>
      <c r="C183" s="130"/>
      <c r="D183" s="139" t="s">
        <v>120</v>
      </c>
      <c r="E183" s="139"/>
      <c r="F183" s="139"/>
      <c r="G183" s="139"/>
      <c r="H183" s="139"/>
      <c r="I183" s="139"/>
      <c r="J183" s="139"/>
      <c r="K183" s="139"/>
      <c r="L183" s="139"/>
      <c r="M183" s="139"/>
      <c r="N183" s="252">
        <f>BK183</f>
        <v>37230</v>
      </c>
      <c r="O183" s="253"/>
      <c r="P183" s="253"/>
      <c r="Q183" s="253"/>
      <c r="R183" s="132"/>
      <c r="T183" s="133"/>
      <c r="U183" s="130"/>
      <c r="V183" s="130"/>
      <c r="W183" s="134">
        <f>SUM(W184:W185)</f>
        <v>72.319999999999993</v>
      </c>
      <c r="X183" s="130"/>
      <c r="Y183" s="134">
        <f>SUM(Y184:Y185)</f>
        <v>4.266</v>
      </c>
      <c r="Z183" s="130"/>
      <c r="AA183" s="135">
        <f>SUM(AA184:AA185)</f>
        <v>0</v>
      </c>
      <c r="AR183" s="136" t="s">
        <v>87</v>
      </c>
      <c r="AT183" s="137" t="s">
        <v>78</v>
      </c>
      <c r="AU183" s="137" t="s">
        <v>87</v>
      </c>
      <c r="AY183" s="136" t="s">
        <v>140</v>
      </c>
      <c r="BK183" s="138">
        <f>SUM(BK184:BK185)</f>
        <v>37230</v>
      </c>
    </row>
    <row r="184" spans="2:65" s="1" customFormat="1" ht="22.8" customHeight="1">
      <c r="B184" s="140"/>
      <c r="C184" s="141" t="s">
        <v>269</v>
      </c>
      <c r="D184" s="141" t="s">
        <v>142</v>
      </c>
      <c r="E184" s="142" t="s">
        <v>270</v>
      </c>
      <c r="F184" s="235" t="s">
        <v>271</v>
      </c>
      <c r="G184" s="235"/>
      <c r="H184" s="235"/>
      <c r="I184" s="235"/>
      <c r="J184" s="143" t="s">
        <v>145</v>
      </c>
      <c r="K184" s="144">
        <v>100</v>
      </c>
      <c r="L184" s="236">
        <v>228</v>
      </c>
      <c r="M184" s="236"/>
      <c r="N184" s="236">
        <f>ROUND(L184*K184,2)</f>
        <v>22800</v>
      </c>
      <c r="O184" s="236"/>
      <c r="P184" s="236"/>
      <c r="Q184" s="236"/>
      <c r="R184" s="145"/>
      <c r="T184" s="146" t="s">
        <v>5</v>
      </c>
      <c r="U184" s="43" t="s">
        <v>44</v>
      </c>
      <c r="V184" s="147">
        <v>0.35</v>
      </c>
      <c r="W184" s="147">
        <f>V184*K184</f>
        <v>35</v>
      </c>
      <c r="X184" s="147">
        <v>3.15E-2</v>
      </c>
      <c r="Y184" s="147">
        <f>X184*K184</f>
        <v>3.15</v>
      </c>
      <c r="Z184" s="147">
        <v>0</v>
      </c>
      <c r="AA184" s="148">
        <f>Z184*K184</f>
        <v>0</v>
      </c>
      <c r="AR184" s="21" t="s">
        <v>146</v>
      </c>
      <c r="AT184" s="21" t="s">
        <v>142</v>
      </c>
      <c r="AU184" s="21" t="s">
        <v>104</v>
      </c>
      <c r="AY184" s="21" t="s">
        <v>140</v>
      </c>
      <c r="BE184" s="149">
        <f>IF(U184="základní",N184,0)</f>
        <v>22800</v>
      </c>
      <c r="BF184" s="149">
        <f>IF(U184="snížená",N184,0)</f>
        <v>0</v>
      </c>
      <c r="BG184" s="149">
        <f>IF(U184="zákl. přenesená",N184,0)</f>
        <v>0</v>
      </c>
      <c r="BH184" s="149">
        <f>IF(U184="sníž. přenesená",N184,0)</f>
        <v>0</v>
      </c>
      <c r="BI184" s="149">
        <f>IF(U184="nulová",N184,0)</f>
        <v>0</v>
      </c>
      <c r="BJ184" s="21" t="s">
        <v>87</v>
      </c>
      <c r="BK184" s="149">
        <f>ROUND(L184*K184,2)</f>
        <v>22800</v>
      </c>
      <c r="BL184" s="21" t="s">
        <v>146</v>
      </c>
      <c r="BM184" s="21" t="s">
        <v>272</v>
      </c>
    </row>
    <row r="185" spans="2:65" s="1" customFormat="1" ht="22.8" customHeight="1">
      <c r="B185" s="140"/>
      <c r="C185" s="141" t="s">
        <v>273</v>
      </c>
      <c r="D185" s="141" t="s">
        <v>142</v>
      </c>
      <c r="E185" s="142" t="s">
        <v>274</v>
      </c>
      <c r="F185" s="235" t="s">
        <v>275</v>
      </c>
      <c r="G185" s="235"/>
      <c r="H185" s="235"/>
      <c r="I185" s="235"/>
      <c r="J185" s="143" t="s">
        <v>145</v>
      </c>
      <c r="K185" s="144">
        <v>30</v>
      </c>
      <c r="L185" s="236">
        <v>481</v>
      </c>
      <c r="M185" s="236"/>
      <c r="N185" s="236">
        <f>ROUND(L185*K185,2)</f>
        <v>14430</v>
      </c>
      <c r="O185" s="236"/>
      <c r="P185" s="236"/>
      <c r="Q185" s="236"/>
      <c r="R185" s="145"/>
      <c r="T185" s="146" t="s">
        <v>5</v>
      </c>
      <c r="U185" s="43" t="s">
        <v>44</v>
      </c>
      <c r="V185" s="147">
        <v>1.244</v>
      </c>
      <c r="W185" s="147">
        <f>V185*K185</f>
        <v>37.32</v>
      </c>
      <c r="X185" s="147">
        <v>3.7199999999999997E-2</v>
      </c>
      <c r="Y185" s="147">
        <f>X185*K185</f>
        <v>1.1159999999999999</v>
      </c>
      <c r="Z185" s="147">
        <v>0</v>
      </c>
      <c r="AA185" s="148">
        <f>Z185*K185</f>
        <v>0</v>
      </c>
      <c r="AR185" s="21" t="s">
        <v>146</v>
      </c>
      <c r="AT185" s="21" t="s">
        <v>142</v>
      </c>
      <c r="AU185" s="21" t="s">
        <v>104</v>
      </c>
      <c r="AY185" s="21" t="s">
        <v>140</v>
      </c>
      <c r="BE185" s="149">
        <f>IF(U185="základní",N185,0)</f>
        <v>14430</v>
      </c>
      <c r="BF185" s="149">
        <f>IF(U185="snížená",N185,0)</f>
        <v>0</v>
      </c>
      <c r="BG185" s="149">
        <f>IF(U185="zákl. přenesená",N185,0)</f>
        <v>0</v>
      </c>
      <c r="BH185" s="149">
        <f>IF(U185="sníž. přenesená",N185,0)</f>
        <v>0</v>
      </c>
      <c r="BI185" s="149">
        <f>IF(U185="nulová",N185,0)</f>
        <v>0</v>
      </c>
      <c r="BJ185" s="21" t="s">
        <v>87</v>
      </c>
      <c r="BK185" s="149">
        <f>ROUND(L185*K185,2)</f>
        <v>14430</v>
      </c>
      <c r="BL185" s="21" t="s">
        <v>146</v>
      </c>
      <c r="BM185" s="21" t="s">
        <v>276</v>
      </c>
    </row>
    <row r="186" spans="2:65" s="9" customFormat="1" ht="29.85" customHeight="1">
      <c r="B186" s="129"/>
      <c r="C186" s="130"/>
      <c r="D186" s="139" t="s">
        <v>121</v>
      </c>
      <c r="E186" s="139"/>
      <c r="F186" s="139"/>
      <c r="G186" s="139"/>
      <c r="H186" s="139"/>
      <c r="I186" s="139"/>
      <c r="J186" s="139"/>
      <c r="K186" s="139"/>
      <c r="L186" s="139"/>
      <c r="M186" s="139"/>
      <c r="N186" s="255">
        <f>BK186</f>
        <v>15000</v>
      </c>
      <c r="O186" s="256"/>
      <c r="P186" s="256"/>
      <c r="Q186" s="256"/>
      <c r="R186" s="132"/>
      <c r="T186" s="133"/>
      <c r="U186" s="130"/>
      <c r="V186" s="130"/>
      <c r="W186" s="134">
        <f>W187</f>
        <v>2.19</v>
      </c>
      <c r="X186" s="130"/>
      <c r="Y186" s="134">
        <f>Y187</f>
        <v>0.22499999999999998</v>
      </c>
      <c r="Z186" s="130"/>
      <c r="AA186" s="135">
        <f>AA187</f>
        <v>0</v>
      </c>
      <c r="AR186" s="136" t="s">
        <v>87</v>
      </c>
      <c r="AT186" s="137" t="s">
        <v>78</v>
      </c>
      <c r="AU186" s="137" t="s">
        <v>87</v>
      </c>
      <c r="AY186" s="136" t="s">
        <v>140</v>
      </c>
      <c r="BK186" s="138">
        <f>BK187</f>
        <v>15000</v>
      </c>
    </row>
    <row r="187" spans="2:65" s="1" customFormat="1" ht="14.4" customHeight="1">
      <c r="B187" s="140"/>
      <c r="C187" s="141" t="s">
        <v>277</v>
      </c>
      <c r="D187" s="141" t="s">
        <v>142</v>
      </c>
      <c r="E187" s="142" t="s">
        <v>278</v>
      </c>
      <c r="F187" s="235" t="s">
        <v>279</v>
      </c>
      <c r="G187" s="235"/>
      <c r="H187" s="235"/>
      <c r="I187" s="235"/>
      <c r="J187" s="143" t="s">
        <v>222</v>
      </c>
      <c r="K187" s="144">
        <v>10</v>
      </c>
      <c r="L187" s="236">
        <v>1500</v>
      </c>
      <c r="M187" s="236"/>
      <c r="N187" s="236">
        <f>ROUND(L187*K187,2)</f>
        <v>15000</v>
      </c>
      <c r="O187" s="236"/>
      <c r="P187" s="236"/>
      <c r="Q187" s="236"/>
      <c r="R187" s="145"/>
      <c r="T187" s="146" t="s">
        <v>5</v>
      </c>
      <c r="U187" s="43" t="s">
        <v>44</v>
      </c>
      <c r="V187" s="147">
        <v>0.219</v>
      </c>
      <c r="W187" s="147">
        <f>V187*K187</f>
        <v>2.19</v>
      </c>
      <c r="X187" s="147">
        <v>2.2499999999999999E-2</v>
      </c>
      <c r="Y187" s="147">
        <f>X187*K187</f>
        <v>0.22499999999999998</v>
      </c>
      <c r="Z187" s="147">
        <v>0</v>
      </c>
      <c r="AA187" s="148">
        <f>Z187*K187</f>
        <v>0</v>
      </c>
      <c r="AR187" s="21" t="s">
        <v>146</v>
      </c>
      <c r="AT187" s="21" t="s">
        <v>142</v>
      </c>
      <c r="AU187" s="21" t="s">
        <v>104</v>
      </c>
      <c r="AY187" s="21" t="s">
        <v>140</v>
      </c>
      <c r="BE187" s="149">
        <f>IF(U187="základní",N187,0)</f>
        <v>15000</v>
      </c>
      <c r="BF187" s="149">
        <f>IF(U187="snížená",N187,0)</f>
        <v>0</v>
      </c>
      <c r="BG187" s="149">
        <f>IF(U187="zákl. přenesená",N187,0)</f>
        <v>0</v>
      </c>
      <c r="BH187" s="149">
        <f>IF(U187="sníž. přenesená",N187,0)</f>
        <v>0</v>
      </c>
      <c r="BI187" s="149">
        <f>IF(U187="nulová",N187,0)</f>
        <v>0</v>
      </c>
      <c r="BJ187" s="21" t="s">
        <v>87</v>
      </c>
      <c r="BK187" s="149">
        <f>ROUND(L187*K187,2)</f>
        <v>15000</v>
      </c>
      <c r="BL187" s="21" t="s">
        <v>146</v>
      </c>
      <c r="BM187" s="21" t="s">
        <v>280</v>
      </c>
    </row>
    <row r="188" spans="2:65" s="9" customFormat="1" ht="29.85" customHeight="1">
      <c r="B188" s="129"/>
      <c r="C188" s="130"/>
      <c r="D188" s="139" t="s">
        <v>122</v>
      </c>
      <c r="E188" s="139"/>
      <c r="F188" s="139"/>
      <c r="G188" s="139"/>
      <c r="H188" s="139"/>
      <c r="I188" s="139"/>
      <c r="J188" s="139"/>
      <c r="K188" s="139"/>
      <c r="L188" s="139"/>
      <c r="M188" s="139"/>
      <c r="N188" s="255">
        <f>BK188</f>
        <v>1960022.75</v>
      </c>
      <c r="O188" s="256"/>
      <c r="P188" s="256"/>
      <c r="Q188" s="256"/>
      <c r="R188" s="132"/>
      <c r="T188" s="133"/>
      <c r="U188" s="130"/>
      <c r="V188" s="130"/>
      <c r="W188" s="134">
        <f>SUM(W189:W230)</f>
        <v>2741.1104999999998</v>
      </c>
      <c r="X188" s="130"/>
      <c r="Y188" s="134">
        <f>SUM(Y189:Y230)</f>
        <v>19.08118</v>
      </c>
      <c r="Z188" s="130"/>
      <c r="AA188" s="135">
        <f>SUM(AA189:AA230)</f>
        <v>914.423</v>
      </c>
      <c r="AR188" s="136" t="s">
        <v>87</v>
      </c>
      <c r="AT188" s="137" t="s">
        <v>78</v>
      </c>
      <c r="AU188" s="137" t="s">
        <v>87</v>
      </c>
      <c r="AY188" s="136" t="s">
        <v>140</v>
      </c>
      <c r="BK188" s="138">
        <f>SUM(BK189:BK230)</f>
        <v>1960022.75</v>
      </c>
    </row>
    <row r="189" spans="2:65" s="1" customFormat="1" ht="45.6" customHeight="1">
      <c r="B189" s="140"/>
      <c r="C189" s="141" t="s">
        <v>281</v>
      </c>
      <c r="D189" s="141" t="s">
        <v>142</v>
      </c>
      <c r="E189" s="142" t="s">
        <v>282</v>
      </c>
      <c r="F189" s="235" t="s">
        <v>283</v>
      </c>
      <c r="G189" s="235"/>
      <c r="H189" s="235"/>
      <c r="I189" s="235"/>
      <c r="J189" s="143" t="s">
        <v>222</v>
      </c>
      <c r="K189" s="144">
        <v>405</v>
      </c>
      <c r="L189" s="236">
        <v>1259.17</v>
      </c>
      <c r="M189" s="236"/>
      <c r="N189" s="236">
        <f t="shared" ref="N189:N219" si="0">ROUND(L189*K189,2)</f>
        <v>509963.85</v>
      </c>
      <c r="O189" s="236"/>
      <c r="P189" s="236"/>
      <c r="Q189" s="236"/>
      <c r="R189" s="145"/>
      <c r="T189" s="146" t="s">
        <v>5</v>
      </c>
      <c r="U189" s="43" t="s">
        <v>44</v>
      </c>
      <c r="V189" s="147">
        <v>0.443</v>
      </c>
      <c r="W189" s="147">
        <f t="shared" ref="W189:W219" si="1">V189*K189</f>
        <v>179.41499999999999</v>
      </c>
      <c r="X189" s="147">
        <v>2.3099999999999999E-2</v>
      </c>
      <c r="Y189" s="147">
        <f t="shared" ref="Y189:Y219" si="2">X189*K189</f>
        <v>9.3554999999999993</v>
      </c>
      <c r="Z189" s="147">
        <v>0</v>
      </c>
      <c r="AA189" s="148">
        <f t="shared" ref="AA189:AA219" si="3">Z189*K189</f>
        <v>0</v>
      </c>
      <c r="AR189" s="21" t="s">
        <v>146</v>
      </c>
      <c r="AT189" s="21" t="s">
        <v>142</v>
      </c>
      <c r="AU189" s="21" t="s">
        <v>104</v>
      </c>
      <c r="AY189" s="21" t="s">
        <v>140</v>
      </c>
      <c r="BE189" s="149">
        <f t="shared" ref="BE189:BE219" si="4">IF(U189="základní",N189,0)</f>
        <v>509963.85</v>
      </c>
      <c r="BF189" s="149">
        <f t="shared" ref="BF189:BF219" si="5">IF(U189="snížená",N189,0)</f>
        <v>0</v>
      </c>
      <c r="BG189" s="149">
        <f t="shared" ref="BG189:BG219" si="6">IF(U189="zákl. přenesená",N189,0)</f>
        <v>0</v>
      </c>
      <c r="BH189" s="149">
        <f t="shared" ref="BH189:BH219" si="7">IF(U189="sníž. přenesená",N189,0)</f>
        <v>0</v>
      </c>
      <c r="BI189" s="149">
        <f t="shared" ref="BI189:BI219" si="8">IF(U189="nulová",N189,0)</f>
        <v>0</v>
      </c>
      <c r="BJ189" s="21" t="s">
        <v>87</v>
      </c>
      <c r="BK189" s="149">
        <f t="shared" ref="BK189:BK219" si="9">ROUND(L189*K189,2)</f>
        <v>509963.85</v>
      </c>
      <c r="BL189" s="21" t="s">
        <v>146</v>
      </c>
      <c r="BM189" s="21" t="s">
        <v>284</v>
      </c>
    </row>
    <row r="190" spans="2:65" s="1" customFormat="1" ht="22.8" customHeight="1">
      <c r="B190" s="140"/>
      <c r="C190" s="141" t="s">
        <v>146</v>
      </c>
      <c r="D190" s="141" t="s">
        <v>142</v>
      </c>
      <c r="E190" s="142" t="s">
        <v>285</v>
      </c>
      <c r="F190" s="235" t="s">
        <v>286</v>
      </c>
      <c r="G190" s="235"/>
      <c r="H190" s="235"/>
      <c r="I190" s="235"/>
      <c r="J190" s="143" t="s">
        <v>200</v>
      </c>
      <c r="K190" s="144">
        <v>120</v>
      </c>
      <c r="L190" s="236">
        <v>50.9</v>
      </c>
      <c r="M190" s="236"/>
      <c r="N190" s="236">
        <f t="shared" si="0"/>
        <v>6108</v>
      </c>
      <c r="O190" s="236"/>
      <c r="P190" s="236"/>
      <c r="Q190" s="236"/>
      <c r="R190" s="145"/>
      <c r="T190" s="146" t="s">
        <v>5</v>
      </c>
      <c r="U190" s="43" t="s">
        <v>44</v>
      </c>
      <c r="V190" s="147">
        <v>0.16600000000000001</v>
      </c>
      <c r="W190" s="147">
        <f t="shared" si="1"/>
        <v>19.920000000000002</v>
      </c>
      <c r="X190" s="147">
        <v>2.0000000000000002E-5</v>
      </c>
      <c r="Y190" s="147">
        <f t="shared" si="2"/>
        <v>2.4000000000000002E-3</v>
      </c>
      <c r="Z190" s="147">
        <v>0</v>
      </c>
      <c r="AA190" s="148">
        <f t="shared" si="3"/>
        <v>0</v>
      </c>
      <c r="AR190" s="21" t="s">
        <v>146</v>
      </c>
      <c r="AT190" s="21" t="s">
        <v>142</v>
      </c>
      <c r="AU190" s="21" t="s">
        <v>104</v>
      </c>
      <c r="AY190" s="21" t="s">
        <v>140</v>
      </c>
      <c r="BE190" s="149">
        <f t="shared" si="4"/>
        <v>6108</v>
      </c>
      <c r="BF190" s="149">
        <f t="shared" si="5"/>
        <v>0</v>
      </c>
      <c r="BG190" s="149">
        <f t="shared" si="6"/>
        <v>0</v>
      </c>
      <c r="BH190" s="149">
        <f t="shared" si="7"/>
        <v>0</v>
      </c>
      <c r="BI190" s="149">
        <f t="shared" si="8"/>
        <v>0</v>
      </c>
      <c r="BJ190" s="21" t="s">
        <v>87</v>
      </c>
      <c r="BK190" s="149">
        <f t="shared" si="9"/>
        <v>6108</v>
      </c>
      <c r="BL190" s="21" t="s">
        <v>146</v>
      </c>
      <c r="BM190" s="21" t="s">
        <v>287</v>
      </c>
    </row>
    <row r="191" spans="2:65" s="1" customFormat="1" ht="22.8" customHeight="1">
      <c r="B191" s="140"/>
      <c r="C191" s="166" t="s">
        <v>288</v>
      </c>
      <c r="D191" s="166" t="s">
        <v>180</v>
      </c>
      <c r="E191" s="167" t="s">
        <v>289</v>
      </c>
      <c r="F191" s="241" t="s">
        <v>290</v>
      </c>
      <c r="G191" s="241"/>
      <c r="H191" s="241"/>
      <c r="I191" s="241"/>
      <c r="J191" s="168" t="s">
        <v>200</v>
      </c>
      <c r="K191" s="169">
        <v>120</v>
      </c>
      <c r="L191" s="242">
        <v>268</v>
      </c>
      <c r="M191" s="242"/>
      <c r="N191" s="242">
        <f t="shared" si="0"/>
        <v>32160</v>
      </c>
      <c r="O191" s="236"/>
      <c r="P191" s="236"/>
      <c r="Q191" s="236"/>
      <c r="R191" s="145"/>
      <c r="T191" s="146" t="s">
        <v>5</v>
      </c>
      <c r="U191" s="43" t="s">
        <v>44</v>
      </c>
      <c r="V191" s="147">
        <v>0</v>
      </c>
      <c r="W191" s="147">
        <f t="shared" si="1"/>
        <v>0</v>
      </c>
      <c r="X191" s="147">
        <v>2.5000000000000001E-4</v>
      </c>
      <c r="Y191" s="147">
        <f t="shared" si="2"/>
        <v>0.03</v>
      </c>
      <c r="Z191" s="147">
        <v>0</v>
      </c>
      <c r="AA191" s="148">
        <f t="shared" si="3"/>
        <v>0</v>
      </c>
      <c r="AR191" s="21" t="s">
        <v>184</v>
      </c>
      <c r="AT191" s="21" t="s">
        <v>180</v>
      </c>
      <c r="AU191" s="21" t="s">
        <v>104</v>
      </c>
      <c r="AY191" s="21" t="s">
        <v>140</v>
      </c>
      <c r="BE191" s="149">
        <f t="shared" si="4"/>
        <v>32160</v>
      </c>
      <c r="BF191" s="149">
        <f t="shared" si="5"/>
        <v>0</v>
      </c>
      <c r="BG191" s="149">
        <f t="shared" si="6"/>
        <v>0</v>
      </c>
      <c r="BH191" s="149">
        <f t="shared" si="7"/>
        <v>0</v>
      </c>
      <c r="BI191" s="149">
        <f t="shared" si="8"/>
        <v>0</v>
      </c>
      <c r="BJ191" s="21" t="s">
        <v>87</v>
      </c>
      <c r="BK191" s="149">
        <f t="shared" si="9"/>
        <v>32160</v>
      </c>
      <c r="BL191" s="21" t="s">
        <v>146</v>
      </c>
      <c r="BM191" s="21" t="s">
        <v>291</v>
      </c>
    </row>
    <row r="192" spans="2:65" s="1" customFormat="1" ht="34.200000000000003" customHeight="1">
      <c r="B192" s="140"/>
      <c r="C192" s="141" t="s">
        <v>292</v>
      </c>
      <c r="D192" s="141" t="s">
        <v>142</v>
      </c>
      <c r="E192" s="142" t="s">
        <v>293</v>
      </c>
      <c r="F192" s="235" t="s">
        <v>294</v>
      </c>
      <c r="G192" s="235"/>
      <c r="H192" s="235"/>
      <c r="I192" s="235"/>
      <c r="J192" s="143" t="s">
        <v>200</v>
      </c>
      <c r="K192" s="144">
        <v>18</v>
      </c>
      <c r="L192" s="236">
        <v>180</v>
      </c>
      <c r="M192" s="236"/>
      <c r="N192" s="236">
        <f t="shared" si="0"/>
        <v>3240</v>
      </c>
      <c r="O192" s="236"/>
      <c r="P192" s="236"/>
      <c r="Q192" s="236"/>
      <c r="R192" s="145"/>
      <c r="T192" s="146" t="s">
        <v>5</v>
      </c>
      <c r="U192" s="43" t="s">
        <v>44</v>
      </c>
      <c r="V192" s="147">
        <v>0.2</v>
      </c>
      <c r="W192" s="147">
        <f t="shared" si="1"/>
        <v>3.6</v>
      </c>
      <c r="X192" s="147">
        <v>6.9999999999999999E-4</v>
      </c>
      <c r="Y192" s="147">
        <f t="shared" si="2"/>
        <v>1.26E-2</v>
      </c>
      <c r="Z192" s="147">
        <v>0</v>
      </c>
      <c r="AA192" s="148">
        <f t="shared" si="3"/>
        <v>0</v>
      </c>
      <c r="AR192" s="21" t="s">
        <v>146</v>
      </c>
      <c r="AT192" s="21" t="s">
        <v>142</v>
      </c>
      <c r="AU192" s="21" t="s">
        <v>104</v>
      </c>
      <c r="AY192" s="21" t="s">
        <v>140</v>
      </c>
      <c r="BE192" s="149">
        <f t="shared" si="4"/>
        <v>3240</v>
      </c>
      <c r="BF192" s="149">
        <f t="shared" si="5"/>
        <v>0</v>
      </c>
      <c r="BG192" s="149">
        <f t="shared" si="6"/>
        <v>0</v>
      </c>
      <c r="BH192" s="149">
        <f t="shared" si="7"/>
        <v>0</v>
      </c>
      <c r="BI192" s="149">
        <f t="shared" si="8"/>
        <v>0</v>
      </c>
      <c r="BJ192" s="21" t="s">
        <v>87</v>
      </c>
      <c r="BK192" s="149">
        <f t="shared" si="9"/>
        <v>3240</v>
      </c>
      <c r="BL192" s="21" t="s">
        <v>146</v>
      </c>
      <c r="BM192" s="21" t="s">
        <v>295</v>
      </c>
    </row>
    <row r="193" spans="2:65" s="1" customFormat="1" ht="22.8" customHeight="1">
      <c r="B193" s="140"/>
      <c r="C193" s="166" t="s">
        <v>296</v>
      </c>
      <c r="D193" s="166" t="s">
        <v>180</v>
      </c>
      <c r="E193" s="167" t="s">
        <v>297</v>
      </c>
      <c r="F193" s="241" t="s">
        <v>298</v>
      </c>
      <c r="G193" s="241"/>
      <c r="H193" s="241"/>
      <c r="I193" s="241"/>
      <c r="J193" s="168" t="s">
        <v>200</v>
      </c>
      <c r="K193" s="169">
        <v>4</v>
      </c>
      <c r="L193" s="242">
        <v>732</v>
      </c>
      <c r="M193" s="242"/>
      <c r="N193" s="242">
        <f t="shared" si="0"/>
        <v>2928</v>
      </c>
      <c r="O193" s="236"/>
      <c r="P193" s="236"/>
      <c r="Q193" s="236"/>
      <c r="R193" s="145"/>
      <c r="T193" s="146" t="s">
        <v>5</v>
      </c>
      <c r="U193" s="43" t="s">
        <v>44</v>
      </c>
      <c r="V193" s="147">
        <v>0</v>
      </c>
      <c r="W193" s="147">
        <f t="shared" si="1"/>
        <v>0</v>
      </c>
      <c r="X193" s="147">
        <v>5.0000000000000001E-3</v>
      </c>
      <c r="Y193" s="147">
        <f t="shared" si="2"/>
        <v>0.02</v>
      </c>
      <c r="Z193" s="147">
        <v>0</v>
      </c>
      <c r="AA193" s="148">
        <f t="shared" si="3"/>
        <v>0</v>
      </c>
      <c r="AR193" s="21" t="s">
        <v>184</v>
      </c>
      <c r="AT193" s="21" t="s">
        <v>180</v>
      </c>
      <c r="AU193" s="21" t="s">
        <v>104</v>
      </c>
      <c r="AY193" s="21" t="s">
        <v>140</v>
      </c>
      <c r="BE193" s="149">
        <f t="shared" si="4"/>
        <v>2928</v>
      </c>
      <c r="BF193" s="149">
        <f t="shared" si="5"/>
        <v>0</v>
      </c>
      <c r="BG193" s="149">
        <f t="shared" si="6"/>
        <v>0</v>
      </c>
      <c r="BH193" s="149">
        <f t="shared" si="7"/>
        <v>0</v>
      </c>
      <c r="BI193" s="149">
        <f t="shared" si="8"/>
        <v>0</v>
      </c>
      <c r="BJ193" s="21" t="s">
        <v>87</v>
      </c>
      <c r="BK193" s="149">
        <f t="shared" si="9"/>
        <v>2928</v>
      </c>
      <c r="BL193" s="21" t="s">
        <v>146</v>
      </c>
      <c r="BM193" s="21" t="s">
        <v>299</v>
      </c>
    </row>
    <row r="194" spans="2:65" s="1" customFormat="1" ht="34.200000000000003" customHeight="1">
      <c r="B194" s="140"/>
      <c r="C194" s="166" t="s">
        <v>184</v>
      </c>
      <c r="D194" s="166" t="s">
        <v>180</v>
      </c>
      <c r="E194" s="167" t="s">
        <v>300</v>
      </c>
      <c r="F194" s="241" t="s">
        <v>301</v>
      </c>
      <c r="G194" s="241"/>
      <c r="H194" s="241"/>
      <c r="I194" s="241"/>
      <c r="J194" s="168" t="s">
        <v>200</v>
      </c>
      <c r="K194" s="169">
        <v>1</v>
      </c>
      <c r="L194" s="242">
        <v>887</v>
      </c>
      <c r="M194" s="242"/>
      <c r="N194" s="242">
        <f t="shared" si="0"/>
        <v>887</v>
      </c>
      <c r="O194" s="236"/>
      <c r="P194" s="236"/>
      <c r="Q194" s="236"/>
      <c r="R194" s="145"/>
      <c r="T194" s="146" t="s">
        <v>5</v>
      </c>
      <c r="U194" s="43" t="s">
        <v>44</v>
      </c>
      <c r="V194" s="147">
        <v>0</v>
      </c>
      <c r="W194" s="147">
        <f t="shared" si="1"/>
        <v>0</v>
      </c>
      <c r="X194" s="147">
        <v>4.1999999999999997E-3</v>
      </c>
      <c r="Y194" s="147">
        <f t="shared" si="2"/>
        <v>4.1999999999999997E-3</v>
      </c>
      <c r="Z194" s="147">
        <v>0</v>
      </c>
      <c r="AA194" s="148">
        <f t="shared" si="3"/>
        <v>0</v>
      </c>
      <c r="AR194" s="21" t="s">
        <v>184</v>
      </c>
      <c r="AT194" s="21" t="s">
        <v>180</v>
      </c>
      <c r="AU194" s="21" t="s">
        <v>104</v>
      </c>
      <c r="AY194" s="21" t="s">
        <v>140</v>
      </c>
      <c r="BE194" s="149">
        <f t="shared" si="4"/>
        <v>887</v>
      </c>
      <c r="BF194" s="149">
        <f t="shared" si="5"/>
        <v>0</v>
      </c>
      <c r="BG194" s="149">
        <f t="shared" si="6"/>
        <v>0</v>
      </c>
      <c r="BH194" s="149">
        <f t="shared" si="7"/>
        <v>0</v>
      </c>
      <c r="BI194" s="149">
        <f t="shared" si="8"/>
        <v>0</v>
      </c>
      <c r="BJ194" s="21" t="s">
        <v>87</v>
      </c>
      <c r="BK194" s="149">
        <f t="shared" si="9"/>
        <v>887</v>
      </c>
      <c r="BL194" s="21" t="s">
        <v>146</v>
      </c>
      <c r="BM194" s="21" t="s">
        <v>302</v>
      </c>
    </row>
    <row r="195" spans="2:65" s="1" customFormat="1" ht="22.8" customHeight="1">
      <c r="B195" s="140"/>
      <c r="C195" s="166" t="s">
        <v>303</v>
      </c>
      <c r="D195" s="166" t="s">
        <v>180</v>
      </c>
      <c r="E195" s="167" t="s">
        <v>304</v>
      </c>
      <c r="F195" s="241" t="s">
        <v>305</v>
      </c>
      <c r="G195" s="241"/>
      <c r="H195" s="241"/>
      <c r="I195" s="241"/>
      <c r="J195" s="168" t="s">
        <v>200</v>
      </c>
      <c r="K195" s="169">
        <v>1</v>
      </c>
      <c r="L195" s="242">
        <v>1160</v>
      </c>
      <c r="M195" s="242"/>
      <c r="N195" s="242">
        <f t="shared" si="0"/>
        <v>1160</v>
      </c>
      <c r="O195" s="236"/>
      <c r="P195" s="236"/>
      <c r="Q195" s="236"/>
      <c r="R195" s="145"/>
      <c r="T195" s="146" t="s">
        <v>5</v>
      </c>
      <c r="U195" s="43" t="s">
        <v>44</v>
      </c>
      <c r="V195" s="147">
        <v>0</v>
      </c>
      <c r="W195" s="147">
        <f t="shared" si="1"/>
        <v>0</v>
      </c>
      <c r="X195" s="147">
        <v>2.5000000000000001E-3</v>
      </c>
      <c r="Y195" s="147">
        <f t="shared" si="2"/>
        <v>2.5000000000000001E-3</v>
      </c>
      <c r="Z195" s="147">
        <v>0</v>
      </c>
      <c r="AA195" s="148">
        <f t="shared" si="3"/>
        <v>0</v>
      </c>
      <c r="AR195" s="21" t="s">
        <v>184</v>
      </c>
      <c r="AT195" s="21" t="s">
        <v>180</v>
      </c>
      <c r="AU195" s="21" t="s">
        <v>104</v>
      </c>
      <c r="AY195" s="21" t="s">
        <v>140</v>
      </c>
      <c r="BE195" s="149">
        <f t="shared" si="4"/>
        <v>1160</v>
      </c>
      <c r="BF195" s="149">
        <f t="shared" si="5"/>
        <v>0</v>
      </c>
      <c r="BG195" s="149">
        <f t="shared" si="6"/>
        <v>0</v>
      </c>
      <c r="BH195" s="149">
        <f t="shared" si="7"/>
        <v>0</v>
      </c>
      <c r="BI195" s="149">
        <f t="shared" si="8"/>
        <v>0</v>
      </c>
      <c r="BJ195" s="21" t="s">
        <v>87</v>
      </c>
      <c r="BK195" s="149">
        <f t="shared" si="9"/>
        <v>1160</v>
      </c>
      <c r="BL195" s="21" t="s">
        <v>146</v>
      </c>
      <c r="BM195" s="21" t="s">
        <v>306</v>
      </c>
    </row>
    <row r="196" spans="2:65" s="1" customFormat="1" ht="22.8" customHeight="1">
      <c r="B196" s="140"/>
      <c r="C196" s="166" t="s">
        <v>307</v>
      </c>
      <c r="D196" s="166" t="s">
        <v>180</v>
      </c>
      <c r="E196" s="167" t="s">
        <v>308</v>
      </c>
      <c r="F196" s="241" t="s">
        <v>309</v>
      </c>
      <c r="G196" s="241"/>
      <c r="H196" s="241"/>
      <c r="I196" s="241"/>
      <c r="J196" s="168" t="s">
        <v>200</v>
      </c>
      <c r="K196" s="169">
        <v>2</v>
      </c>
      <c r="L196" s="242">
        <v>2460</v>
      </c>
      <c r="M196" s="242"/>
      <c r="N196" s="242">
        <f t="shared" si="0"/>
        <v>4920</v>
      </c>
      <c r="O196" s="236"/>
      <c r="P196" s="236"/>
      <c r="Q196" s="236"/>
      <c r="R196" s="145"/>
      <c r="T196" s="146" t="s">
        <v>5</v>
      </c>
      <c r="U196" s="43" t="s">
        <v>44</v>
      </c>
      <c r="V196" s="147">
        <v>0</v>
      </c>
      <c r="W196" s="147">
        <f t="shared" si="1"/>
        <v>0</v>
      </c>
      <c r="X196" s="147">
        <v>8.0000000000000002E-3</v>
      </c>
      <c r="Y196" s="147">
        <f t="shared" si="2"/>
        <v>1.6E-2</v>
      </c>
      <c r="Z196" s="147">
        <v>0</v>
      </c>
      <c r="AA196" s="148">
        <f t="shared" si="3"/>
        <v>0</v>
      </c>
      <c r="AR196" s="21" t="s">
        <v>184</v>
      </c>
      <c r="AT196" s="21" t="s">
        <v>180</v>
      </c>
      <c r="AU196" s="21" t="s">
        <v>104</v>
      </c>
      <c r="AY196" s="21" t="s">
        <v>140</v>
      </c>
      <c r="BE196" s="149">
        <f t="shared" si="4"/>
        <v>4920</v>
      </c>
      <c r="BF196" s="149">
        <f t="shared" si="5"/>
        <v>0</v>
      </c>
      <c r="BG196" s="149">
        <f t="shared" si="6"/>
        <v>0</v>
      </c>
      <c r="BH196" s="149">
        <f t="shared" si="7"/>
        <v>0</v>
      </c>
      <c r="BI196" s="149">
        <f t="shared" si="8"/>
        <v>0</v>
      </c>
      <c r="BJ196" s="21" t="s">
        <v>87</v>
      </c>
      <c r="BK196" s="149">
        <f t="shared" si="9"/>
        <v>4920</v>
      </c>
      <c r="BL196" s="21" t="s">
        <v>146</v>
      </c>
      <c r="BM196" s="21" t="s">
        <v>310</v>
      </c>
    </row>
    <row r="197" spans="2:65" s="1" customFormat="1" ht="22.8" customHeight="1">
      <c r="B197" s="140"/>
      <c r="C197" s="166" t="s">
        <v>311</v>
      </c>
      <c r="D197" s="166" t="s">
        <v>180</v>
      </c>
      <c r="E197" s="167" t="s">
        <v>312</v>
      </c>
      <c r="F197" s="241" t="s">
        <v>313</v>
      </c>
      <c r="G197" s="241"/>
      <c r="H197" s="241"/>
      <c r="I197" s="241"/>
      <c r="J197" s="168" t="s">
        <v>200</v>
      </c>
      <c r="K197" s="169">
        <v>2</v>
      </c>
      <c r="L197" s="242">
        <v>705</v>
      </c>
      <c r="M197" s="242"/>
      <c r="N197" s="242">
        <f t="shared" si="0"/>
        <v>1410</v>
      </c>
      <c r="O197" s="236"/>
      <c r="P197" s="236"/>
      <c r="Q197" s="236"/>
      <c r="R197" s="145"/>
      <c r="T197" s="146" t="s">
        <v>5</v>
      </c>
      <c r="U197" s="43" t="s">
        <v>44</v>
      </c>
      <c r="V197" s="147">
        <v>0</v>
      </c>
      <c r="W197" s="147">
        <f t="shared" si="1"/>
        <v>0</v>
      </c>
      <c r="X197" s="147">
        <v>4.0000000000000001E-3</v>
      </c>
      <c r="Y197" s="147">
        <f t="shared" si="2"/>
        <v>8.0000000000000002E-3</v>
      </c>
      <c r="Z197" s="147">
        <v>0</v>
      </c>
      <c r="AA197" s="148">
        <f t="shared" si="3"/>
        <v>0</v>
      </c>
      <c r="AR197" s="21" t="s">
        <v>184</v>
      </c>
      <c r="AT197" s="21" t="s">
        <v>180</v>
      </c>
      <c r="AU197" s="21" t="s">
        <v>104</v>
      </c>
      <c r="AY197" s="21" t="s">
        <v>140</v>
      </c>
      <c r="BE197" s="149">
        <f t="shared" si="4"/>
        <v>1410</v>
      </c>
      <c r="BF197" s="149">
        <f t="shared" si="5"/>
        <v>0</v>
      </c>
      <c r="BG197" s="149">
        <f t="shared" si="6"/>
        <v>0</v>
      </c>
      <c r="BH197" s="149">
        <f t="shared" si="7"/>
        <v>0</v>
      </c>
      <c r="BI197" s="149">
        <f t="shared" si="8"/>
        <v>0</v>
      </c>
      <c r="BJ197" s="21" t="s">
        <v>87</v>
      </c>
      <c r="BK197" s="149">
        <f t="shared" si="9"/>
        <v>1410</v>
      </c>
      <c r="BL197" s="21" t="s">
        <v>146</v>
      </c>
      <c r="BM197" s="21" t="s">
        <v>314</v>
      </c>
    </row>
    <row r="198" spans="2:65" s="1" customFormat="1" ht="22.8" customHeight="1">
      <c r="B198" s="140"/>
      <c r="C198" s="166" t="s">
        <v>315</v>
      </c>
      <c r="D198" s="166" t="s">
        <v>180</v>
      </c>
      <c r="E198" s="167" t="s">
        <v>316</v>
      </c>
      <c r="F198" s="241" t="s">
        <v>317</v>
      </c>
      <c r="G198" s="241"/>
      <c r="H198" s="241"/>
      <c r="I198" s="241"/>
      <c r="J198" s="168" t="s">
        <v>200</v>
      </c>
      <c r="K198" s="169">
        <v>1</v>
      </c>
      <c r="L198" s="242">
        <v>884</v>
      </c>
      <c r="M198" s="242"/>
      <c r="N198" s="242">
        <f t="shared" si="0"/>
        <v>884</v>
      </c>
      <c r="O198" s="236"/>
      <c r="P198" s="236"/>
      <c r="Q198" s="236"/>
      <c r="R198" s="145"/>
      <c r="T198" s="146" t="s">
        <v>5</v>
      </c>
      <c r="U198" s="43" t="s">
        <v>44</v>
      </c>
      <c r="V198" s="147">
        <v>0</v>
      </c>
      <c r="W198" s="147">
        <f t="shared" si="1"/>
        <v>0</v>
      </c>
      <c r="X198" s="147">
        <v>4.0000000000000001E-3</v>
      </c>
      <c r="Y198" s="147">
        <f t="shared" si="2"/>
        <v>4.0000000000000001E-3</v>
      </c>
      <c r="Z198" s="147">
        <v>0</v>
      </c>
      <c r="AA198" s="148">
        <f t="shared" si="3"/>
        <v>0</v>
      </c>
      <c r="AR198" s="21" t="s">
        <v>184</v>
      </c>
      <c r="AT198" s="21" t="s">
        <v>180</v>
      </c>
      <c r="AU198" s="21" t="s">
        <v>104</v>
      </c>
      <c r="AY198" s="21" t="s">
        <v>140</v>
      </c>
      <c r="BE198" s="149">
        <f t="shared" si="4"/>
        <v>884</v>
      </c>
      <c r="BF198" s="149">
        <f t="shared" si="5"/>
        <v>0</v>
      </c>
      <c r="BG198" s="149">
        <f t="shared" si="6"/>
        <v>0</v>
      </c>
      <c r="BH198" s="149">
        <f t="shared" si="7"/>
        <v>0</v>
      </c>
      <c r="BI198" s="149">
        <f t="shared" si="8"/>
        <v>0</v>
      </c>
      <c r="BJ198" s="21" t="s">
        <v>87</v>
      </c>
      <c r="BK198" s="149">
        <f t="shared" si="9"/>
        <v>884</v>
      </c>
      <c r="BL198" s="21" t="s">
        <v>146</v>
      </c>
      <c r="BM198" s="21" t="s">
        <v>318</v>
      </c>
    </row>
    <row r="199" spans="2:65" s="1" customFormat="1" ht="22.8" customHeight="1">
      <c r="B199" s="140"/>
      <c r="C199" s="166" t="s">
        <v>319</v>
      </c>
      <c r="D199" s="166" t="s">
        <v>180</v>
      </c>
      <c r="E199" s="167" t="s">
        <v>320</v>
      </c>
      <c r="F199" s="241" t="s">
        <v>321</v>
      </c>
      <c r="G199" s="241"/>
      <c r="H199" s="241"/>
      <c r="I199" s="241"/>
      <c r="J199" s="168" t="s">
        <v>200</v>
      </c>
      <c r="K199" s="169">
        <v>1</v>
      </c>
      <c r="L199" s="242">
        <v>706</v>
      </c>
      <c r="M199" s="242"/>
      <c r="N199" s="242">
        <f t="shared" si="0"/>
        <v>706</v>
      </c>
      <c r="O199" s="236"/>
      <c r="P199" s="236"/>
      <c r="Q199" s="236"/>
      <c r="R199" s="145"/>
      <c r="T199" s="146" t="s">
        <v>5</v>
      </c>
      <c r="U199" s="43" t="s">
        <v>44</v>
      </c>
      <c r="V199" s="147">
        <v>0</v>
      </c>
      <c r="W199" s="147">
        <f t="shared" si="1"/>
        <v>0</v>
      </c>
      <c r="X199" s="147">
        <v>2.5000000000000001E-3</v>
      </c>
      <c r="Y199" s="147">
        <f t="shared" si="2"/>
        <v>2.5000000000000001E-3</v>
      </c>
      <c r="Z199" s="147">
        <v>0</v>
      </c>
      <c r="AA199" s="148">
        <f t="shared" si="3"/>
        <v>0</v>
      </c>
      <c r="AR199" s="21" t="s">
        <v>184</v>
      </c>
      <c r="AT199" s="21" t="s">
        <v>180</v>
      </c>
      <c r="AU199" s="21" t="s">
        <v>104</v>
      </c>
      <c r="AY199" s="21" t="s">
        <v>140</v>
      </c>
      <c r="BE199" s="149">
        <f t="shared" si="4"/>
        <v>706</v>
      </c>
      <c r="BF199" s="149">
        <f t="shared" si="5"/>
        <v>0</v>
      </c>
      <c r="BG199" s="149">
        <f t="shared" si="6"/>
        <v>0</v>
      </c>
      <c r="BH199" s="149">
        <f t="shared" si="7"/>
        <v>0</v>
      </c>
      <c r="BI199" s="149">
        <f t="shared" si="8"/>
        <v>0</v>
      </c>
      <c r="BJ199" s="21" t="s">
        <v>87</v>
      </c>
      <c r="BK199" s="149">
        <f t="shared" si="9"/>
        <v>706</v>
      </c>
      <c r="BL199" s="21" t="s">
        <v>146</v>
      </c>
      <c r="BM199" s="21" t="s">
        <v>322</v>
      </c>
    </row>
    <row r="200" spans="2:65" s="1" customFormat="1" ht="22.8" customHeight="1">
      <c r="B200" s="140"/>
      <c r="C200" s="166" t="s">
        <v>323</v>
      </c>
      <c r="D200" s="166" t="s">
        <v>180</v>
      </c>
      <c r="E200" s="167" t="s">
        <v>324</v>
      </c>
      <c r="F200" s="241" t="s">
        <v>325</v>
      </c>
      <c r="G200" s="241"/>
      <c r="H200" s="241"/>
      <c r="I200" s="241"/>
      <c r="J200" s="168" t="s">
        <v>200</v>
      </c>
      <c r="K200" s="169">
        <v>5</v>
      </c>
      <c r="L200" s="242">
        <v>922</v>
      </c>
      <c r="M200" s="242"/>
      <c r="N200" s="242">
        <f t="shared" si="0"/>
        <v>4610</v>
      </c>
      <c r="O200" s="236"/>
      <c r="P200" s="236"/>
      <c r="Q200" s="236"/>
      <c r="R200" s="145"/>
      <c r="T200" s="146" t="s">
        <v>5</v>
      </c>
      <c r="U200" s="43" t="s">
        <v>44</v>
      </c>
      <c r="V200" s="147">
        <v>0</v>
      </c>
      <c r="W200" s="147">
        <f t="shared" si="1"/>
        <v>0</v>
      </c>
      <c r="X200" s="147">
        <v>6.0000000000000001E-3</v>
      </c>
      <c r="Y200" s="147">
        <f t="shared" si="2"/>
        <v>0.03</v>
      </c>
      <c r="Z200" s="147">
        <v>0</v>
      </c>
      <c r="AA200" s="148">
        <f t="shared" si="3"/>
        <v>0</v>
      </c>
      <c r="AR200" s="21" t="s">
        <v>184</v>
      </c>
      <c r="AT200" s="21" t="s">
        <v>180</v>
      </c>
      <c r="AU200" s="21" t="s">
        <v>104</v>
      </c>
      <c r="AY200" s="21" t="s">
        <v>140</v>
      </c>
      <c r="BE200" s="149">
        <f t="shared" si="4"/>
        <v>4610</v>
      </c>
      <c r="BF200" s="149">
        <f t="shared" si="5"/>
        <v>0</v>
      </c>
      <c r="BG200" s="149">
        <f t="shared" si="6"/>
        <v>0</v>
      </c>
      <c r="BH200" s="149">
        <f t="shared" si="7"/>
        <v>0</v>
      </c>
      <c r="BI200" s="149">
        <f t="shared" si="8"/>
        <v>0</v>
      </c>
      <c r="BJ200" s="21" t="s">
        <v>87</v>
      </c>
      <c r="BK200" s="149">
        <f t="shared" si="9"/>
        <v>4610</v>
      </c>
      <c r="BL200" s="21" t="s">
        <v>146</v>
      </c>
      <c r="BM200" s="21" t="s">
        <v>326</v>
      </c>
    </row>
    <row r="201" spans="2:65" s="1" customFormat="1" ht="22.8" customHeight="1">
      <c r="B201" s="140"/>
      <c r="C201" s="166" t="s">
        <v>11</v>
      </c>
      <c r="D201" s="166" t="s">
        <v>180</v>
      </c>
      <c r="E201" s="167" t="s">
        <v>327</v>
      </c>
      <c r="F201" s="241" t="s">
        <v>328</v>
      </c>
      <c r="G201" s="241"/>
      <c r="H201" s="241"/>
      <c r="I201" s="241"/>
      <c r="J201" s="168" t="s">
        <v>200</v>
      </c>
      <c r="K201" s="169">
        <v>1</v>
      </c>
      <c r="L201" s="242">
        <v>1000</v>
      </c>
      <c r="M201" s="242"/>
      <c r="N201" s="242">
        <f t="shared" si="0"/>
        <v>1000</v>
      </c>
      <c r="O201" s="236"/>
      <c r="P201" s="236"/>
      <c r="Q201" s="236"/>
      <c r="R201" s="145"/>
      <c r="T201" s="146" t="s">
        <v>5</v>
      </c>
      <c r="U201" s="43" t="s">
        <v>44</v>
      </c>
      <c r="V201" s="147">
        <v>0</v>
      </c>
      <c r="W201" s="147">
        <f t="shared" si="1"/>
        <v>0</v>
      </c>
      <c r="X201" s="147">
        <v>6.0000000000000001E-3</v>
      </c>
      <c r="Y201" s="147">
        <f t="shared" si="2"/>
        <v>6.0000000000000001E-3</v>
      </c>
      <c r="Z201" s="147">
        <v>0</v>
      </c>
      <c r="AA201" s="148">
        <f t="shared" si="3"/>
        <v>0</v>
      </c>
      <c r="AR201" s="21" t="s">
        <v>184</v>
      </c>
      <c r="AT201" s="21" t="s">
        <v>180</v>
      </c>
      <c r="AU201" s="21" t="s">
        <v>104</v>
      </c>
      <c r="AY201" s="21" t="s">
        <v>140</v>
      </c>
      <c r="BE201" s="149">
        <f t="shared" si="4"/>
        <v>1000</v>
      </c>
      <c r="BF201" s="149">
        <f t="shared" si="5"/>
        <v>0</v>
      </c>
      <c r="BG201" s="149">
        <f t="shared" si="6"/>
        <v>0</v>
      </c>
      <c r="BH201" s="149">
        <f t="shared" si="7"/>
        <v>0</v>
      </c>
      <c r="BI201" s="149">
        <f t="shared" si="8"/>
        <v>0</v>
      </c>
      <c r="BJ201" s="21" t="s">
        <v>87</v>
      </c>
      <c r="BK201" s="149">
        <f t="shared" si="9"/>
        <v>1000</v>
      </c>
      <c r="BL201" s="21" t="s">
        <v>146</v>
      </c>
      <c r="BM201" s="21" t="s">
        <v>329</v>
      </c>
    </row>
    <row r="202" spans="2:65" s="1" customFormat="1" ht="34.200000000000003" customHeight="1">
      <c r="B202" s="140"/>
      <c r="C202" s="141" t="s">
        <v>330</v>
      </c>
      <c r="D202" s="141" t="s">
        <v>142</v>
      </c>
      <c r="E202" s="142" t="s">
        <v>331</v>
      </c>
      <c r="F202" s="235" t="s">
        <v>332</v>
      </c>
      <c r="G202" s="235"/>
      <c r="H202" s="235"/>
      <c r="I202" s="235"/>
      <c r="J202" s="143" t="s">
        <v>200</v>
      </c>
      <c r="K202" s="144">
        <v>13</v>
      </c>
      <c r="L202" s="236">
        <v>236</v>
      </c>
      <c r="M202" s="236"/>
      <c r="N202" s="236">
        <f t="shared" si="0"/>
        <v>3068</v>
      </c>
      <c r="O202" s="236"/>
      <c r="P202" s="236"/>
      <c r="Q202" s="236"/>
      <c r="R202" s="145"/>
      <c r="T202" s="146" t="s">
        <v>5</v>
      </c>
      <c r="U202" s="43" t="s">
        <v>44</v>
      </c>
      <c r="V202" s="147">
        <v>0.41599999999999998</v>
      </c>
      <c r="W202" s="147">
        <f t="shared" si="1"/>
        <v>5.4079999999999995</v>
      </c>
      <c r="X202" s="147">
        <v>0.10940999999999999</v>
      </c>
      <c r="Y202" s="147">
        <f t="shared" si="2"/>
        <v>1.4223299999999999</v>
      </c>
      <c r="Z202" s="147">
        <v>0</v>
      </c>
      <c r="AA202" s="148">
        <f t="shared" si="3"/>
        <v>0</v>
      </c>
      <c r="AR202" s="21" t="s">
        <v>146</v>
      </c>
      <c r="AT202" s="21" t="s">
        <v>142</v>
      </c>
      <c r="AU202" s="21" t="s">
        <v>104</v>
      </c>
      <c r="AY202" s="21" t="s">
        <v>140</v>
      </c>
      <c r="BE202" s="149">
        <f t="shared" si="4"/>
        <v>3068</v>
      </c>
      <c r="BF202" s="149">
        <f t="shared" si="5"/>
        <v>0</v>
      </c>
      <c r="BG202" s="149">
        <f t="shared" si="6"/>
        <v>0</v>
      </c>
      <c r="BH202" s="149">
        <f t="shared" si="7"/>
        <v>0</v>
      </c>
      <c r="BI202" s="149">
        <f t="shared" si="8"/>
        <v>0</v>
      </c>
      <c r="BJ202" s="21" t="s">
        <v>87</v>
      </c>
      <c r="BK202" s="149">
        <f t="shared" si="9"/>
        <v>3068</v>
      </c>
      <c r="BL202" s="21" t="s">
        <v>146</v>
      </c>
      <c r="BM202" s="21" t="s">
        <v>333</v>
      </c>
    </row>
    <row r="203" spans="2:65" s="1" customFormat="1" ht="22.8" customHeight="1">
      <c r="B203" s="140"/>
      <c r="C203" s="166" t="s">
        <v>334</v>
      </c>
      <c r="D203" s="166" t="s">
        <v>180</v>
      </c>
      <c r="E203" s="167" t="s">
        <v>335</v>
      </c>
      <c r="F203" s="241" t="s">
        <v>336</v>
      </c>
      <c r="G203" s="241"/>
      <c r="H203" s="241"/>
      <c r="I203" s="241"/>
      <c r="J203" s="168" t="s">
        <v>200</v>
      </c>
      <c r="K203" s="169">
        <v>13</v>
      </c>
      <c r="L203" s="242">
        <v>643</v>
      </c>
      <c r="M203" s="242"/>
      <c r="N203" s="242">
        <f t="shared" si="0"/>
        <v>8359</v>
      </c>
      <c r="O203" s="236"/>
      <c r="P203" s="236"/>
      <c r="Q203" s="236"/>
      <c r="R203" s="145"/>
      <c r="T203" s="146" t="s">
        <v>5</v>
      </c>
      <c r="U203" s="43" t="s">
        <v>44</v>
      </c>
      <c r="V203" s="147">
        <v>0</v>
      </c>
      <c r="W203" s="147">
        <f t="shared" si="1"/>
        <v>0</v>
      </c>
      <c r="X203" s="147">
        <v>6.4999999999999997E-3</v>
      </c>
      <c r="Y203" s="147">
        <f t="shared" si="2"/>
        <v>8.4499999999999992E-2</v>
      </c>
      <c r="Z203" s="147">
        <v>0</v>
      </c>
      <c r="AA203" s="148">
        <f t="shared" si="3"/>
        <v>0</v>
      </c>
      <c r="AR203" s="21" t="s">
        <v>184</v>
      </c>
      <c r="AT203" s="21" t="s">
        <v>180</v>
      </c>
      <c r="AU203" s="21" t="s">
        <v>104</v>
      </c>
      <c r="AY203" s="21" t="s">
        <v>140</v>
      </c>
      <c r="BE203" s="149">
        <f t="shared" si="4"/>
        <v>8359</v>
      </c>
      <c r="BF203" s="149">
        <f t="shared" si="5"/>
        <v>0</v>
      </c>
      <c r="BG203" s="149">
        <f t="shared" si="6"/>
        <v>0</v>
      </c>
      <c r="BH203" s="149">
        <f t="shared" si="7"/>
        <v>0</v>
      </c>
      <c r="BI203" s="149">
        <f t="shared" si="8"/>
        <v>0</v>
      </c>
      <c r="BJ203" s="21" t="s">
        <v>87</v>
      </c>
      <c r="BK203" s="149">
        <f t="shared" si="9"/>
        <v>8359</v>
      </c>
      <c r="BL203" s="21" t="s">
        <v>146</v>
      </c>
      <c r="BM203" s="21" t="s">
        <v>337</v>
      </c>
    </row>
    <row r="204" spans="2:65" s="1" customFormat="1" ht="14.4" customHeight="1">
      <c r="B204" s="140"/>
      <c r="C204" s="166" t="s">
        <v>338</v>
      </c>
      <c r="D204" s="166" t="s">
        <v>180</v>
      </c>
      <c r="E204" s="167" t="s">
        <v>339</v>
      </c>
      <c r="F204" s="241" t="s">
        <v>340</v>
      </c>
      <c r="G204" s="241"/>
      <c r="H204" s="241"/>
      <c r="I204" s="241"/>
      <c r="J204" s="168" t="s">
        <v>200</v>
      </c>
      <c r="K204" s="169">
        <v>13</v>
      </c>
      <c r="L204" s="242">
        <v>15.1</v>
      </c>
      <c r="M204" s="242"/>
      <c r="N204" s="242">
        <f t="shared" si="0"/>
        <v>196.3</v>
      </c>
      <c r="O204" s="236"/>
      <c r="P204" s="236"/>
      <c r="Q204" s="236"/>
      <c r="R204" s="145"/>
      <c r="T204" s="146" t="s">
        <v>5</v>
      </c>
      <c r="U204" s="43" t="s">
        <v>44</v>
      </c>
      <c r="V204" s="147">
        <v>0</v>
      </c>
      <c r="W204" s="147">
        <f t="shared" si="1"/>
        <v>0</v>
      </c>
      <c r="X204" s="147">
        <v>1.4999999999999999E-4</v>
      </c>
      <c r="Y204" s="147">
        <f t="shared" si="2"/>
        <v>1.9499999999999999E-3</v>
      </c>
      <c r="Z204" s="147">
        <v>0</v>
      </c>
      <c r="AA204" s="148">
        <f t="shared" si="3"/>
        <v>0</v>
      </c>
      <c r="AR204" s="21" t="s">
        <v>184</v>
      </c>
      <c r="AT204" s="21" t="s">
        <v>180</v>
      </c>
      <c r="AU204" s="21" t="s">
        <v>104</v>
      </c>
      <c r="AY204" s="21" t="s">
        <v>140</v>
      </c>
      <c r="BE204" s="149">
        <f t="shared" si="4"/>
        <v>196.3</v>
      </c>
      <c r="BF204" s="149">
        <f t="shared" si="5"/>
        <v>0</v>
      </c>
      <c r="BG204" s="149">
        <f t="shared" si="6"/>
        <v>0</v>
      </c>
      <c r="BH204" s="149">
        <f t="shared" si="7"/>
        <v>0</v>
      </c>
      <c r="BI204" s="149">
        <f t="shared" si="8"/>
        <v>0</v>
      </c>
      <c r="BJ204" s="21" t="s">
        <v>87</v>
      </c>
      <c r="BK204" s="149">
        <f t="shared" si="9"/>
        <v>196.3</v>
      </c>
      <c r="BL204" s="21" t="s">
        <v>146</v>
      </c>
      <c r="BM204" s="21" t="s">
        <v>341</v>
      </c>
    </row>
    <row r="205" spans="2:65" s="1" customFormat="1" ht="22.8" customHeight="1">
      <c r="B205" s="140"/>
      <c r="C205" s="166" t="s">
        <v>342</v>
      </c>
      <c r="D205" s="166" t="s">
        <v>180</v>
      </c>
      <c r="E205" s="167" t="s">
        <v>343</v>
      </c>
      <c r="F205" s="241" t="s">
        <v>344</v>
      </c>
      <c r="G205" s="241"/>
      <c r="H205" s="241"/>
      <c r="I205" s="241"/>
      <c r="J205" s="168" t="s">
        <v>200</v>
      </c>
      <c r="K205" s="169">
        <v>27</v>
      </c>
      <c r="L205" s="242">
        <v>64.900000000000006</v>
      </c>
      <c r="M205" s="242"/>
      <c r="N205" s="242">
        <f t="shared" si="0"/>
        <v>1752.3</v>
      </c>
      <c r="O205" s="236"/>
      <c r="P205" s="236"/>
      <c r="Q205" s="236"/>
      <c r="R205" s="145"/>
      <c r="T205" s="146" t="s">
        <v>5</v>
      </c>
      <c r="U205" s="43" t="s">
        <v>44</v>
      </c>
      <c r="V205" s="147">
        <v>0</v>
      </c>
      <c r="W205" s="147">
        <f t="shared" si="1"/>
        <v>0</v>
      </c>
      <c r="X205" s="147">
        <v>4.0000000000000002E-4</v>
      </c>
      <c r="Y205" s="147">
        <f t="shared" si="2"/>
        <v>1.0800000000000001E-2</v>
      </c>
      <c r="Z205" s="147">
        <v>0</v>
      </c>
      <c r="AA205" s="148">
        <f t="shared" si="3"/>
        <v>0</v>
      </c>
      <c r="AR205" s="21" t="s">
        <v>184</v>
      </c>
      <c r="AT205" s="21" t="s">
        <v>180</v>
      </c>
      <c r="AU205" s="21" t="s">
        <v>104</v>
      </c>
      <c r="AY205" s="21" t="s">
        <v>140</v>
      </c>
      <c r="BE205" s="149">
        <f t="shared" si="4"/>
        <v>1752.3</v>
      </c>
      <c r="BF205" s="149">
        <f t="shared" si="5"/>
        <v>0</v>
      </c>
      <c r="BG205" s="149">
        <f t="shared" si="6"/>
        <v>0</v>
      </c>
      <c r="BH205" s="149">
        <f t="shared" si="7"/>
        <v>0</v>
      </c>
      <c r="BI205" s="149">
        <f t="shared" si="8"/>
        <v>0</v>
      </c>
      <c r="BJ205" s="21" t="s">
        <v>87</v>
      </c>
      <c r="BK205" s="149">
        <f t="shared" si="9"/>
        <v>1752.3</v>
      </c>
      <c r="BL205" s="21" t="s">
        <v>146</v>
      </c>
      <c r="BM205" s="21" t="s">
        <v>345</v>
      </c>
    </row>
    <row r="206" spans="2:65" s="1" customFormat="1" ht="34.200000000000003" customHeight="1">
      <c r="B206" s="140"/>
      <c r="C206" s="141" t="s">
        <v>346</v>
      </c>
      <c r="D206" s="141" t="s">
        <v>142</v>
      </c>
      <c r="E206" s="142" t="s">
        <v>347</v>
      </c>
      <c r="F206" s="235" t="s">
        <v>348</v>
      </c>
      <c r="G206" s="235"/>
      <c r="H206" s="235"/>
      <c r="I206" s="235"/>
      <c r="J206" s="143" t="s">
        <v>222</v>
      </c>
      <c r="K206" s="144">
        <v>1245</v>
      </c>
      <c r="L206" s="236">
        <v>6.77</v>
      </c>
      <c r="M206" s="236"/>
      <c r="N206" s="236">
        <f t="shared" si="0"/>
        <v>8428.65</v>
      </c>
      <c r="O206" s="236"/>
      <c r="P206" s="236"/>
      <c r="Q206" s="236"/>
      <c r="R206" s="145"/>
      <c r="T206" s="146" t="s">
        <v>5</v>
      </c>
      <c r="U206" s="43" t="s">
        <v>44</v>
      </c>
      <c r="V206" s="147">
        <v>3.0000000000000001E-3</v>
      </c>
      <c r="W206" s="147">
        <f t="shared" si="1"/>
        <v>3.7349999999999999</v>
      </c>
      <c r="X206" s="147">
        <v>8.0000000000000007E-5</v>
      </c>
      <c r="Y206" s="147">
        <f t="shared" si="2"/>
        <v>9.9600000000000008E-2</v>
      </c>
      <c r="Z206" s="147">
        <v>0</v>
      </c>
      <c r="AA206" s="148">
        <f t="shared" si="3"/>
        <v>0</v>
      </c>
      <c r="AR206" s="21" t="s">
        <v>146</v>
      </c>
      <c r="AT206" s="21" t="s">
        <v>142</v>
      </c>
      <c r="AU206" s="21" t="s">
        <v>104</v>
      </c>
      <c r="AY206" s="21" t="s">
        <v>140</v>
      </c>
      <c r="BE206" s="149">
        <f t="shared" si="4"/>
        <v>8428.65</v>
      </c>
      <c r="BF206" s="149">
        <f t="shared" si="5"/>
        <v>0</v>
      </c>
      <c r="BG206" s="149">
        <f t="shared" si="6"/>
        <v>0</v>
      </c>
      <c r="BH206" s="149">
        <f t="shared" si="7"/>
        <v>0</v>
      </c>
      <c r="BI206" s="149">
        <f t="shared" si="8"/>
        <v>0</v>
      </c>
      <c r="BJ206" s="21" t="s">
        <v>87</v>
      </c>
      <c r="BK206" s="149">
        <f t="shared" si="9"/>
        <v>8428.65</v>
      </c>
      <c r="BL206" s="21" t="s">
        <v>146</v>
      </c>
      <c r="BM206" s="21" t="s">
        <v>349</v>
      </c>
    </row>
    <row r="207" spans="2:65" s="1" customFormat="1" ht="34.200000000000003" customHeight="1">
      <c r="B207" s="140"/>
      <c r="C207" s="141" t="s">
        <v>10</v>
      </c>
      <c r="D207" s="141" t="s">
        <v>142</v>
      </c>
      <c r="E207" s="142" t="s">
        <v>350</v>
      </c>
      <c r="F207" s="235" t="s">
        <v>351</v>
      </c>
      <c r="G207" s="235"/>
      <c r="H207" s="235"/>
      <c r="I207" s="235"/>
      <c r="J207" s="143" t="s">
        <v>222</v>
      </c>
      <c r="K207" s="144">
        <v>1030</v>
      </c>
      <c r="L207" s="236">
        <v>3.42</v>
      </c>
      <c r="M207" s="236"/>
      <c r="N207" s="236">
        <f t="shared" si="0"/>
        <v>3522.6</v>
      </c>
      <c r="O207" s="236"/>
      <c r="P207" s="236"/>
      <c r="Q207" s="236"/>
      <c r="R207" s="145"/>
      <c r="T207" s="146" t="s">
        <v>5</v>
      </c>
      <c r="U207" s="43" t="s">
        <v>44</v>
      </c>
      <c r="V207" s="147">
        <v>3.0000000000000001E-3</v>
      </c>
      <c r="W207" s="147">
        <f t="shared" si="1"/>
        <v>3.09</v>
      </c>
      <c r="X207" s="147">
        <v>3.0000000000000001E-5</v>
      </c>
      <c r="Y207" s="147">
        <f t="shared" si="2"/>
        <v>3.09E-2</v>
      </c>
      <c r="Z207" s="147">
        <v>0</v>
      </c>
      <c r="AA207" s="148">
        <f t="shared" si="3"/>
        <v>0</v>
      </c>
      <c r="AR207" s="21" t="s">
        <v>146</v>
      </c>
      <c r="AT207" s="21" t="s">
        <v>142</v>
      </c>
      <c r="AU207" s="21" t="s">
        <v>104</v>
      </c>
      <c r="AY207" s="21" t="s">
        <v>140</v>
      </c>
      <c r="BE207" s="149">
        <f t="shared" si="4"/>
        <v>3522.6</v>
      </c>
      <c r="BF207" s="149">
        <f t="shared" si="5"/>
        <v>0</v>
      </c>
      <c r="BG207" s="149">
        <f t="shared" si="6"/>
        <v>0</v>
      </c>
      <c r="BH207" s="149">
        <f t="shared" si="7"/>
        <v>0</v>
      </c>
      <c r="BI207" s="149">
        <f t="shared" si="8"/>
        <v>0</v>
      </c>
      <c r="BJ207" s="21" t="s">
        <v>87</v>
      </c>
      <c r="BK207" s="149">
        <f t="shared" si="9"/>
        <v>3522.6</v>
      </c>
      <c r="BL207" s="21" t="s">
        <v>146</v>
      </c>
      <c r="BM207" s="21" t="s">
        <v>352</v>
      </c>
    </row>
    <row r="208" spans="2:65" s="1" customFormat="1" ht="34.200000000000003" customHeight="1">
      <c r="B208" s="140"/>
      <c r="C208" s="141" t="s">
        <v>353</v>
      </c>
      <c r="D208" s="141" t="s">
        <v>142</v>
      </c>
      <c r="E208" s="142" t="s">
        <v>354</v>
      </c>
      <c r="F208" s="235" t="s">
        <v>355</v>
      </c>
      <c r="G208" s="235"/>
      <c r="H208" s="235"/>
      <c r="I208" s="235"/>
      <c r="J208" s="143" t="s">
        <v>222</v>
      </c>
      <c r="K208" s="144">
        <v>3510</v>
      </c>
      <c r="L208" s="236">
        <v>11.8</v>
      </c>
      <c r="M208" s="236"/>
      <c r="N208" s="236">
        <f t="shared" si="0"/>
        <v>41418</v>
      </c>
      <c r="O208" s="236"/>
      <c r="P208" s="236"/>
      <c r="Q208" s="236"/>
      <c r="R208" s="145"/>
      <c r="T208" s="146" t="s">
        <v>5</v>
      </c>
      <c r="U208" s="43" t="s">
        <v>44</v>
      </c>
      <c r="V208" s="147">
        <v>3.0000000000000001E-3</v>
      </c>
      <c r="W208" s="147">
        <f t="shared" si="1"/>
        <v>10.53</v>
      </c>
      <c r="X208" s="147">
        <v>1.4999999999999999E-4</v>
      </c>
      <c r="Y208" s="147">
        <f t="shared" si="2"/>
        <v>0.52649999999999997</v>
      </c>
      <c r="Z208" s="147">
        <v>0</v>
      </c>
      <c r="AA208" s="148">
        <f t="shared" si="3"/>
        <v>0</v>
      </c>
      <c r="AR208" s="21" t="s">
        <v>146</v>
      </c>
      <c r="AT208" s="21" t="s">
        <v>142</v>
      </c>
      <c r="AU208" s="21" t="s">
        <v>104</v>
      </c>
      <c r="AY208" s="21" t="s">
        <v>140</v>
      </c>
      <c r="BE208" s="149">
        <f t="shared" si="4"/>
        <v>41418</v>
      </c>
      <c r="BF208" s="149">
        <f t="shared" si="5"/>
        <v>0</v>
      </c>
      <c r="BG208" s="149">
        <f t="shared" si="6"/>
        <v>0</v>
      </c>
      <c r="BH208" s="149">
        <f t="shared" si="7"/>
        <v>0</v>
      </c>
      <c r="BI208" s="149">
        <f t="shared" si="8"/>
        <v>0</v>
      </c>
      <c r="BJ208" s="21" t="s">
        <v>87</v>
      </c>
      <c r="BK208" s="149">
        <f t="shared" si="9"/>
        <v>41418</v>
      </c>
      <c r="BL208" s="21" t="s">
        <v>146</v>
      </c>
      <c r="BM208" s="21" t="s">
        <v>356</v>
      </c>
    </row>
    <row r="209" spans="2:65" s="1" customFormat="1" ht="34.200000000000003" customHeight="1">
      <c r="B209" s="140"/>
      <c r="C209" s="141" t="s">
        <v>357</v>
      </c>
      <c r="D209" s="141" t="s">
        <v>142</v>
      </c>
      <c r="E209" s="142" t="s">
        <v>358</v>
      </c>
      <c r="F209" s="235" t="s">
        <v>359</v>
      </c>
      <c r="G209" s="235"/>
      <c r="H209" s="235"/>
      <c r="I209" s="235"/>
      <c r="J209" s="143" t="s">
        <v>222</v>
      </c>
      <c r="K209" s="144">
        <v>255</v>
      </c>
      <c r="L209" s="236">
        <v>5.09</v>
      </c>
      <c r="M209" s="236"/>
      <c r="N209" s="236">
        <f t="shared" si="0"/>
        <v>1297.95</v>
      </c>
      <c r="O209" s="236"/>
      <c r="P209" s="236"/>
      <c r="Q209" s="236"/>
      <c r="R209" s="145"/>
      <c r="T209" s="146" t="s">
        <v>5</v>
      </c>
      <c r="U209" s="43" t="s">
        <v>44</v>
      </c>
      <c r="V209" s="147">
        <v>3.0000000000000001E-3</v>
      </c>
      <c r="W209" s="147">
        <f t="shared" si="1"/>
        <v>0.76500000000000001</v>
      </c>
      <c r="X209" s="147">
        <v>5.0000000000000002E-5</v>
      </c>
      <c r="Y209" s="147">
        <f t="shared" si="2"/>
        <v>1.2750000000000001E-2</v>
      </c>
      <c r="Z209" s="147">
        <v>0</v>
      </c>
      <c r="AA209" s="148">
        <f t="shared" si="3"/>
        <v>0</v>
      </c>
      <c r="AR209" s="21" t="s">
        <v>146</v>
      </c>
      <c r="AT209" s="21" t="s">
        <v>142</v>
      </c>
      <c r="AU209" s="21" t="s">
        <v>104</v>
      </c>
      <c r="AY209" s="21" t="s">
        <v>140</v>
      </c>
      <c r="BE209" s="149">
        <f t="shared" si="4"/>
        <v>1297.95</v>
      </c>
      <c r="BF209" s="149">
        <f t="shared" si="5"/>
        <v>0</v>
      </c>
      <c r="BG209" s="149">
        <f t="shared" si="6"/>
        <v>0</v>
      </c>
      <c r="BH209" s="149">
        <f t="shared" si="7"/>
        <v>0</v>
      </c>
      <c r="BI209" s="149">
        <f t="shared" si="8"/>
        <v>0</v>
      </c>
      <c r="BJ209" s="21" t="s">
        <v>87</v>
      </c>
      <c r="BK209" s="149">
        <f t="shared" si="9"/>
        <v>1297.95</v>
      </c>
      <c r="BL209" s="21" t="s">
        <v>146</v>
      </c>
      <c r="BM209" s="21" t="s">
        <v>360</v>
      </c>
    </row>
    <row r="210" spans="2:65" s="1" customFormat="1" ht="34.200000000000003" customHeight="1">
      <c r="B210" s="140"/>
      <c r="C210" s="141" t="s">
        <v>361</v>
      </c>
      <c r="D210" s="141" t="s">
        <v>142</v>
      </c>
      <c r="E210" s="142" t="s">
        <v>362</v>
      </c>
      <c r="F210" s="235" t="s">
        <v>363</v>
      </c>
      <c r="G210" s="235"/>
      <c r="H210" s="235"/>
      <c r="I210" s="235"/>
      <c r="J210" s="143" t="s">
        <v>145</v>
      </c>
      <c r="K210" s="144">
        <v>9</v>
      </c>
      <c r="L210" s="236">
        <v>78.900000000000006</v>
      </c>
      <c r="M210" s="236"/>
      <c r="N210" s="236">
        <f t="shared" si="0"/>
        <v>710.1</v>
      </c>
      <c r="O210" s="236"/>
      <c r="P210" s="236"/>
      <c r="Q210" s="236"/>
      <c r="R210" s="145"/>
      <c r="T210" s="146" t="s">
        <v>5</v>
      </c>
      <c r="U210" s="43" t="s">
        <v>44</v>
      </c>
      <c r="V210" s="147">
        <v>0.108</v>
      </c>
      <c r="W210" s="147">
        <f t="shared" si="1"/>
        <v>0.97199999999999998</v>
      </c>
      <c r="X210" s="147">
        <v>5.9999999999999995E-4</v>
      </c>
      <c r="Y210" s="147">
        <f t="shared" si="2"/>
        <v>5.3999999999999994E-3</v>
      </c>
      <c r="Z210" s="147">
        <v>0</v>
      </c>
      <c r="AA210" s="148">
        <f t="shared" si="3"/>
        <v>0</v>
      </c>
      <c r="AR210" s="21" t="s">
        <v>146</v>
      </c>
      <c r="AT210" s="21" t="s">
        <v>142</v>
      </c>
      <c r="AU210" s="21" t="s">
        <v>104</v>
      </c>
      <c r="AY210" s="21" t="s">
        <v>140</v>
      </c>
      <c r="BE210" s="149">
        <f t="shared" si="4"/>
        <v>710.1</v>
      </c>
      <c r="BF210" s="149">
        <f t="shared" si="5"/>
        <v>0</v>
      </c>
      <c r="BG210" s="149">
        <f t="shared" si="6"/>
        <v>0</v>
      </c>
      <c r="BH210" s="149">
        <f t="shared" si="7"/>
        <v>0</v>
      </c>
      <c r="BI210" s="149">
        <f t="shared" si="8"/>
        <v>0</v>
      </c>
      <c r="BJ210" s="21" t="s">
        <v>87</v>
      </c>
      <c r="BK210" s="149">
        <f t="shared" si="9"/>
        <v>710.1</v>
      </c>
      <c r="BL210" s="21" t="s">
        <v>146</v>
      </c>
      <c r="BM210" s="21" t="s">
        <v>364</v>
      </c>
    </row>
    <row r="211" spans="2:65" s="1" customFormat="1" ht="22.8" customHeight="1">
      <c r="B211" s="140"/>
      <c r="C211" s="141" t="s">
        <v>365</v>
      </c>
      <c r="D211" s="141" t="s">
        <v>142</v>
      </c>
      <c r="E211" s="142" t="s">
        <v>366</v>
      </c>
      <c r="F211" s="235" t="s">
        <v>367</v>
      </c>
      <c r="G211" s="235"/>
      <c r="H211" s="235"/>
      <c r="I211" s="235"/>
      <c r="J211" s="143" t="s">
        <v>222</v>
      </c>
      <c r="K211" s="144">
        <v>1245</v>
      </c>
      <c r="L211" s="236">
        <v>25.7</v>
      </c>
      <c r="M211" s="236"/>
      <c r="N211" s="236">
        <f t="shared" si="0"/>
        <v>31996.5</v>
      </c>
      <c r="O211" s="236"/>
      <c r="P211" s="236"/>
      <c r="Q211" s="236"/>
      <c r="R211" s="145"/>
      <c r="T211" s="146" t="s">
        <v>5</v>
      </c>
      <c r="U211" s="43" t="s">
        <v>44</v>
      </c>
      <c r="V211" s="147">
        <v>3.0000000000000001E-3</v>
      </c>
      <c r="W211" s="147">
        <f t="shared" si="1"/>
        <v>3.7349999999999999</v>
      </c>
      <c r="X211" s="147">
        <v>2.0000000000000001E-4</v>
      </c>
      <c r="Y211" s="147">
        <f t="shared" si="2"/>
        <v>0.249</v>
      </c>
      <c r="Z211" s="147">
        <v>0</v>
      </c>
      <c r="AA211" s="148">
        <f t="shared" si="3"/>
        <v>0</v>
      </c>
      <c r="AR211" s="21" t="s">
        <v>146</v>
      </c>
      <c r="AT211" s="21" t="s">
        <v>142</v>
      </c>
      <c r="AU211" s="21" t="s">
        <v>104</v>
      </c>
      <c r="AY211" s="21" t="s">
        <v>140</v>
      </c>
      <c r="BE211" s="149">
        <f t="shared" si="4"/>
        <v>31996.5</v>
      </c>
      <c r="BF211" s="149">
        <f t="shared" si="5"/>
        <v>0</v>
      </c>
      <c r="BG211" s="149">
        <f t="shared" si="6"/>
        <v>0</v>
      </c>
      <c r="BH211" s="149">
        <f t="shared" si="7"/>
        <v>0</v>
      </c>
      <c r="BI211" s="149">
        <f t="shared" si="8"/>
        <v>0</v>
      </c>
      <c r="BJ211" s="21" t="s">
        <v>87</v>
      </c>
      <c r="BK211" s="149">
        <f t="shared" si="9"/>
        <v>31996.5</v>
      </c>
      <c r="BL211" s="21" t="s">
        <v>146</v>
      </c>
      <c r="BM211" s="21" t="s">
        <v>368</v>
      </c>
    </row>
    <row r="212" spans="2:65" s="1" customFormat="1" ht="34.200000000000003" customHeight="1">
      <c r="B212" s="140"/>
      <c r="C212" s="141" t="s">
        <v>369</v>
      </c>
      <c r="D212" s="141" t="s">
        <v>142</v>
      </c>
      <c r="E212" s="142" t="s">
        <v>370</v>
      </c>
      <c r="F212" s="235" t="s">
        <v>371</v>
      </c>
      <c r="G212" s="235"/>
      <c r="H212" s="235"/>
      <c r="I212" s="235"/>
      <c r="J212" s="143" t="s">
        <v>222</v>
      </c>
      <c r="K212" s="144">
        <v>1030</v>
      </c>
      <c r="L212" s="236">
        <v>9.7899999999999991</v>
      </c>
      <c r="M212" s="236"/>
      <c r="N212" s="236">
        <f t="shared" si="0"/>
        <v>10083.700000000001</v>
      </c>
      <c r="O212" s="236"/>
      <c r="P212" s="236"/>
      <c r="Q212" s="236"/>
      <c r="R212" s="145"/>
      <c r="T212" s="146" t="s">
        <v>5</v>
      </c>
      <c r="U212" s="43" t="s">
        <v>44</v>
      </c>
      <c r="V212" s="147">
        <v>3.0000000000000001E-3</v>
      </c>
      <c r="W212" s="147">
        <f t="shared" si="1"/>
        <v>3.09</v>
      </c>
      <c r="X212" s="147">
        <v>6.9999999999999994E-5</v>
      </c>
      <c r="Y212" s="147">
        <f t="shared" si="2"/>
        <v>7.2099999999999997E-2</v>
      </c>
      <c r="Z212" s="147">
        <v>0</v>
      </c>
      <c r="AA212" s="148">
        <f t="shared" si="3"/>
        <v>0</v>
      </c>
      <c r="AR212" s="21" t="s">
        <v>146</v>
      </c>
      <c r="AT212" s="21" t="s">
        <v>142</v>
      </c>
      <c r="AU212" s="21" t="s">
        <v>104</v>
      </c>
      <c r="AY212" s="21" t="s">
        <v>140</v>
      </c>
      <c r="BE212" s="149">
        <f t="shared" si="4"/>
        <v>10083.700000000001</v>
      </c>
      <c r="BF212" s="149">
        <f t="shared" si="5"/>
        <v>0</v>
      </c>
      <c r="BG212" s="149">
        <f t="shared" si="6"/>
        <v>0</v>
      </c>
      <c r="BH212" s="149">
        <f t="shared" si="7"/>
        <v>0</v>
      </c>
      <c r="BI212" s="149">
        <f t="shared" si="8"/>
        <v>0</v>
      </c>
      <c r="BJ212" s="21" t="s">
        <v>87</v>
      </c>
      <c r="BK212" s="149">
        <f t="shared" si="9"/>
        <v>10083.700000000001</v>
      </c>
      <c r="BL212" s="21" t="s">
        <v>146</v>
      </c>
      <c r="BM212" s="21" t="s">
        <v>372</v>
      </c>
    </row>
    <row r="213" spans="2:65" s="1" customFormat="1" ht="22.8" customHeight="1">
      <c r="B213" s="140"/>
      <c r="C213" s="141" t="s">
        <v>373</v>
      </c>
      <c r="D213" s="141" t="s">
        <v>142</v>
      </c>
      <c r="E213" s="142" t="s">
        <v>374</v>
      </c>
      <c r="F213" s="235" t="s">
        <v>375</v>
      </c>
      <c r="G213" s="235"/>
      <c r="H213" s="235"/>
      <c r="I213" s="235"/>
      <c r="J213" s="143" t="s">
        <v>222</v>
      </c>
      <c r="K213" s="144">
        <v>3510</v>
      </c>
      <c r="L213" s="236">
        <v>49.7</v>
      </c>
      <c r="M213" s="236"/>
      <c r="N213" s="236">
        <f t="shared" si="0"/>
        <v>174447</v>
      </c>
      <c r="O213" s="236"/>
      <c r="P213" s="236"/>
      <c r="Q213" s="236"/>
      <c r="R213" s="145"/>
      <c r="T213" s="146" t="s">
        <v>5</v>
      </c>
      <c r="U213" s="43" t="s">
        <v>44</v>
      </c>
      <c r="V213" s="147">
        <v>3.0000000000000001E-3</v>
      </c>
      <c r="W213" s="147">
        <f t="shared" si="1"/>
        <v>10.53</v>
      </c>
      <c r="X213" s="147">
        <v>4.0000000000000002E-4</v>
      </c>
      <c r="Y213" s="147">
        <f t="shared" si="2"/>
        <v>1.4040000000000001</v>
      </c>
      <c r="Z213" s="147">
        <v>0</v>
      </c>
      <c r="AA213" s="148">
        <f t="shared" si="3"/>
        <v>0</v>
      </c>
      <c r="AR213" s="21" t="s">
        <v>146</v>
      </c>
      <c r="AT213" s="21" t="s">
        <v>142</v>
      </c>
      <c r="AU213" s="21" t="s">
        <v>104</v>
      </c>
      <c r="AY213" s="21" t="s">
        <v>140</v>
      </c>
      <c r="BE213" s="149">
        <f t="shared" si="4"/>
        <v>174447</v>
      </c>
      <c r="BF213" s="149">
        <f t="shared" si="5"/>
        <v>0</v>
      </c>
      <c r="BG213" s="149">
        <f t="shared" si="6"/>
        <v>0</v>
      </c>
      <c r="BH213" s="149">
        <f t="shared" si="7"/>
        <v>0</v>
      </c>
      <c r="BI213" s="149">
        <f t="shared" si="8"/>
        <v>0</v>
      </c>
      <c r="BJ213" s="21" t="s">
        <v>87</v>
      </c>
      <c r="BK213" s="149">
        <f t="shared" si="9"/>
        <v>174447</v>
      </c>
      <c r="BL213" s="21" t="s">
        <v>146</v>
      </c>
      <c r="BM213" s="21" t="s">
        <v>376</v>
      </c>
    </row>
    <row r="214" spans="2:65" s="1" customFormat="1" ht="34.200000000000003" customHeight="1">
      <c r="B214" s="140"/>
      <c r="C214" s="141" t="s">
        <v>377</v>
      </c>
      <c r="D214" s="141" t="s">
        <v>142</v>
      </c>
      <c r="E214" s="142" t="s">
        <v>378</v>
      </c>
      <c r="F214" s="235" t="s">
        <v>379</v>
      </c>
      <c r="G214" s="235"/>
      <c r="H214" s="235"/>
      <c r="I214" s="235"/>
      <c r="J214" s="143" t="s">
        <v>222</v>
      </c>
      <c r="K214" s="144">
        <v>255</v>
      </c>
      <c r="L214" s="236">
        <v>17.8</v>
      </c>
      <c r="M214" s="236"/>
      <c r="N214" s="236">
        <f t="shared" si="0"/>
        <v>4539</v>
      </c>
      <c r="O214" s="236"/>
      <c r="P214" s="236"/>
      <c r="Q214" s="236"/>
      <c r="R214" s="145"/>
      <c r="T214" s="146" t="s">
        <v>5</v>
      </c>
      <c r="U214" s="43" t="s">
        <v>44</v>
      </c>
      <c r="V214" s="147">
        <v>3.0000000000000001E-3</v>
      </c>
      <c r="W214" s="147">
        <f t="shared" si="1"/>
        <v>0.76500000000000001</v>
      </c>
      <c r="X214" s="147">
        <v>1.2999999999999999E-4</v>
      </c>
      <c r="Y214" s="147">
        <f t="shared" si="2"/>
        <v>3.3149999999999999E-2</v>
      </c>
      <c r="Z214" s="147">
        <v>0</v>
      </c>
      <c r="AA214" s="148">
        <f t="shared" si="3"/>
        <v>0</v>
      </c>
      <c r="AR214" s="21" t="s">
        <v>146</v>
      </c>
      <c r="AT214" s="21" t="s">
        <v>142</v>
      </c>
      <c r="AU214" s="21" t="s">
        <v>104</v>
      </c>
      <c r="AY214" s="21" t="s">
        <v>140</v>
      </c>
      <c r="BE214" s="149">
        <f t="shared" si="4"/>
        <v>4539</v>
      </c>
      <c r="BF214" s="149">
        <f t="shared" si="5"/>
        <v>0</v>
      </c>
      <c r="BG214" s="149">
        <f t="shared" si="6"/>
        <v>0</v>
      </c>
      <c r="BH214" s="149">
        <f t="shared" si="7"/>
        <v>0</v>
      </c>
      <c r="BI214" s="149">
        <f t="shared" si="8"/>
        <v>0</v>
      </c>
      <c r="BJ214" s="21" t="s">
        <v>87</v>
      </c>
      <c r="BK214" s="149">
        <f t="shared" si="9"/>
        <v>4539</v>
      </c>
      <c r="BL214" s="21" t="s">
        <v>146</v>
      </c>
      <c r="BM214" s="21" t="s">
        <v>380</v>
      </c>
    </row>
    <row r="215" spans="2:65" s="1" customFormat="1" ht="34.200000000000003" customHeight="1">
      <c r="B215" s="140"/>
      <c r="C215" s="141" t="s">
        <v>381</v>
      </c>
      <c r="D215" s="141" t="s">
        <v>142</v>
      </c>
      <c r="E215" s="142" t="s">
        <v>382</v>
      </c>
      <c r="F215" s="235" t="s">
        <v>383</v>
      </c>
      <c r="G215" s="235"/>
      <c r="H215" s="235"/>
      <c r="I215" s="235"/>
      <c r="J215" s="143" t="s">
        <v>145</v>
      </c>
      <c r="K215" s="144">
        <v>9</v>
      </c>
      <c r="L215" s="236">
        <v>235</v>
      </c>
      <c r="M215" s="236"/>
      <c r="N215" s="236">
        <f t="shared" si="0"/>
        <v>2115</v>
      </c>
      <c r="O215" s="236"/>
      <c r="P215" s="236"/>
      <c r="Q215" s="236"/>
      <c r="R215" s="145"/>
      <c r="T215" s="146" t="s">
        <v>5</v>
      </c>
      <c r="U215" s="43" t="s">
        <v>44</v>
      </c>
      <c r="V215" s="147">
        <v>0.11899999999999999</v>
      </c>
      <c r="W215" s="147">
        <f t="shared" si="1"/>
        <v>1.071</v>
      </c>
      <c r="X215" s="147">
        <v>1.6000000000000001E-3</v>
      </c>
      <c r="Y215" s="147">
        <f t="shared" si="2"/>
        <v>1.4400000000000001E-2</v>
      </c>
      <c r="Z215" s="147">
        <v>0</v>
      </c>
      <c r="AA215" s="148">
        <f t="shared" si="3"/>
        <v>0</v>
      </c>
      <c r="AR215" s="21" t="s">
        <v>146</v>
      </c>
      <c r="AT215" s="21" t="s">
        <v>142</v>
      </c>
      <c r="AU215" s="21" t="s">
        <v>104</v>
      </c>
      <c r="AY215" s="21" t="s">
        <v>140</v>
      </c>
      <c r="BE215" s="149">
        <f t="shared" si="4"/>
        <v>2115</v>
      </c>
      <c r="BF215" s="149">
        <f t="shared" si="5"/>
        <v>0</v>
      </c>
      <c r="BG215" s="149">
        <f t="shared" si="6"/>
        <v>0</v>
      </c>
      <c r="BH215" s="149">
        <f t="shared" si="7"/>
        <v>0</v>
      </c>
      <c r="BI215" s="149">
        <f t="shared" si="8"/>
        <v>0</v>
      </c>
      <c r="BJ215" s="21" t="s">
        <v>87</v>
      </c>
      <c r="BK215" s="149">
        <f t="shared" si="9"/>
        <v>2115</v>
      </c>
      <c r="BL215" s="21" t="s">
        <v>146</v>
      </c>
      <c r="BM215" s="21" t="s">
        <v>384</v>
      </c>
    </row>
    <row r="216" spans="2:65" s="1" customFormat="1" ht="34.200000000000003" customHeight="1">
      <c r="B216" s="140"/>
      <c r="C216" s="141" t="s">
        <v>385</v>
      </c>
      <c r="D216" s="141" t="s">
        <v>142</v>
      </c>
      <c r="E216" s="142" t="s">
        <v>386</v>
      </c>
      <c r="F216" s="235" t="s">
        <v>387</v>
      </c>
      <c r="G216" s="235"/>
      <c r="H216" s="235"/>
      <c r="I216" s="235"/>
      <c r="J216" s="143" t="s">
        <v>145</v>
      </c>
      <c r="K216" s="144">
        <v>2820</v>
      </c>
      <c r="L216" s="236">
        <v>319</v>
      </c>
      <c r="M216" s="236"/>
      <c r="N216" s="236">
        <f t="shared" si="0"/>
        <v>899580</v>
      </c>
      <c r="O216" s="236"/>
      <c r="P216" s="236"/>
      <c r="Q216" s="236"/>
      <c r="R216" s="145"/>
      <c r="T216" s="146" t="s">
        <v>5</v>
      </c>
      <c r="U216" s="43" t="s">
        <v>44</v>
      </c>
      <c r="V216" s="147">
        <v>0.72199999999999998</v>
      </c>
      <c r="W216" s="147">
        <f t="shared" si="1"/>
        <v>2036.04</v>
      </c>
      <c r="X216" s="147">
        <v>1.98E-3</v>
      </c>
      <c r="Y216" s="147">
        <f t="shared" si="2"/>
        <v>5.5835999999999997</v>
      </c>
      <c r="Z216" s="147">
        <v>0</v>
      </c>
      <c r="AA216" s="148">
        <f t="shared" si="3"/>
        <v>0</v>
      </c>
      <c r="AR216" s="21" t="s">
        <v>146</v>
      </c>
      <c r="AT216" s="21" t="s">
        <v>142</v>
      </c>
      <c r="AU216" s="21" t="s">
        <v>104</v>
      </c>
      <c r="AY216" s="21" t="s">
        <v>140</v>
      </c>
      <c r="BE216" s="149">
        <f t="shared" si="4"/>
        <v>899580</v>
      </c>
      <c r="BF216" s="149">
        <f t="shared" si="5"/>
        <v>0</v>
      </c>
      <c r="BG216" s="149">
        <f t="shared" si="6"/>
        <v>0</v>
      </c>
      <c r="BH216" s="149">
        <f t="shared" si="7"/>
        <v>0</v>
      </c>
      <c r="BI216" s="149">
        <f t="shared" si="8"/>
        <v>0</v>
      </c>
      <c r="BJ216" s="21" t="s">
        <v>87</v>
      </c>
      <c r="BK216" s="149">
        <f t="shared" si="9"/>
        <v>899580</v>
      </c>
      <c r="BL216" s="21" t="s">
        <v>146</v>
      </c>
      <c r="BM216" s="21" t="s">
        <v>388</v>
      </c>
    </row>
    <row r="217" spans="2:65" s="1" customFormat="1" ht="22.8" customHeight="1">
      <c r="B217" s="140"/>
      <c r="C217" s="141" t="s">
        <v>389</v>
      </c>
      <c r="D217" s="141" t="s">
        <v>142</v>
      </c>
      <c r="E217" s="142" t="s">
        <v>390</v>
      </c>
      <c r="F217" s="235" t="s">
        <v>391</v>
      </c>
      <c r="G217" s="235"/>
      <c r="H217" s="235"/>
      <c r="I217" s="235"/>
      <c r="J217" s="143" t="s">
        <v>222</v>
      </c>
      <c r="K217" s="144">
        <v>3765</v>
      </c>
      <c r="L217" s="236">
        <v>11.2</v>
      </c>
      <c r="M217" s="236"/>
      <c r="N217" s="236">
        <f t="shared" si="0"/>
        <v>42168</v>
      </c>
      <c r="O217" s="236"/>
      <c r="P217" s="236"/>
      <c r="Q217" s="236"/>
      <c r="R217" s="145"/>
      <c r="T217" s="146" t="s">
        <v>5</v>
      </c>
      <c r="U217" s="43" t="s">
        <v>44</v>
      </c>
      <c r="V217" s="147">
        <v>1.9E-2</v>
      </c>
      <c r="W217" s="147">
        <f t="shared" si="1"/>
        <v>71.534999999999997</v>
      </c>
      <c r="X217" s="147">
        <v>0</v>
      </c>
      <c r="Y217" s="147">
        <f t="shared" si="2"/>
        <v>0</v>
      </c>
      <c r="Z217" s="147">
        <v>0.17199999999999999</v>
      </c>
      <c r="AA217" s="148">
        <f t="shared" si="3"/>
        <v>647.57999999999993</v>
      </c>
      <c r="AR217" s="21" t="s">
        <v>146</v>
      </c>
      <c r="AT217" s="21" t="s">
        <v>142</v>
      </c>
      <c r="AU217" s="21" t="s">
        <v>104</v>
      </c>
      <c r="AY217" s="21" t="s">
        <v>140</v>
      </c>
      <c r="BE217" s="149">
        <f t="shared" si="4"/>
        <v>42168</v>
      </c>
      <c r="BF217" s="149">
        <f t="shared" si="5"/>
        <v>0</v>
      </c>
      <c r="BG217" s="149">
        <f t="shared" si="6"/>
        <v>0</v>
      </c>
      <c r="BH217" s="149">
        <f t="shared" si="7"/>
        <v>0</v>
      </c>
      <c r="BI217" s="149">
        <f t="shared" si="8"/>
        <v>0</v>
      </c>
      <c r="BJ217" s="21" t="s">
        <v>87</v>
      </c>
      <c r="BK217" s="149">
        <f t="shared" si="9"/>
        <v>42168</v>
      </c>
      <c r="BL217" s="21" t="s">
        <v>146</v>
      </c>
      <c r="BM217" s="21" t="s">
        <v>392</v>
      </c>
    </row>
    <row r="218" spans="2:65" s="1" customFormat="1" ht="34.200000000000003" customHeight="1">
      <c r="B218" s="140"/>
      <c r="C218" s="141" t="s">
        <v>393</v>
      </c>
      <c r="D218" s="141" t="s">
        <v>142</v>
      </c>
      <c r="E218" s="142" t="s">
        <v>394</v>
      </c>
      <c r="F218" s="235" t="s">
        <v>395</v>
      </c>
      <c r="G218" s="235"/>
      <c r="H218" s="235"/>
      <c r="I218" s="235"/>
      <c r="J218" s="143" t="s">
        <v>222</v>
      </c>
      <c r="K218" s="144">
        <v>20</v>
      </c>
      <c r="L218" s="236">
        <v>50.6</v>
      </c>
      <c r="M218" s="236"/>
      <c r="N218" s="236">
        <f t="shared" si="0"/>
        <v>1012</v>
      </c>
      <c r="O218" s="236"/>
      <c r="P218" s="236"/>
      <c r="Q218" s="236"/>
      <c r="R218" s="145"/>
      <c r="T218" s="146" t="s">
        <v>5</v>
      </c>
      <c r="U218" s="43" t="s">
        <v>44</v>
      </c>
      <c r="V218" s="147">
        <v>0.13200000000000001</v>
      </c>
      <c r="W218" s="147">
        <f t="shared" si="1"/>
        <v>2.64</v>
      </c>
      <c r="X218" s="147">
        <v>0</v>
      </c>
      <c r="Y218" s="147">
        <f t="shared" si="2"/>
        <v>0</v>
      </c>
      <c r="Z218" s="147">
        <v>0.129</v>
      </c>
      <c r="AA218" s="148">
        <f t="shared" si="3"/>
        <v>2.58</v>
      </c>
      <c r="AR218" s="21" t="s">
        <v>146</v>
      </c>
      <c r="AT218" s="21" t="s">
        <v>142</v>
      </c>
      <c r="AU218" s="21" t="s">
        <v>104</v>
      </c>
      <c r="AY218" s="21" t="s">
        <v>140</v>
      </c>
      <c r="BE218" s="149">
        <f t="shared" si="4"/>
        <v>1012</v>
      </c>
      <c r="BF218" s="149">
        <f t="shared" si="5"/>
        <v>0</v>
      </c>
      <c r="BG218" s="149">
        <f t="shared" si="6"/>
        <v>0</v>
      </c>
      <c r="BH218" s="149">
        <f t="shared" si="7"/>
        <v>0</v>
      </c>
      <c r="BI218" s="149">
        <f t="shared" si="8"/>
        <v>0</v>
      </c>
      <c r="BJ218" s="21" t="s">
        <v>87</v>
      </c>
      <c r="BK218" s="149">
        <f t="shared" si="9"/>
        <v>1012</v>
      </c>
      <c r="BL218" s="21" t="s">
        <v>146</v>
      </c>
      <c r="BM218" s="21" t="s">
        <v>396</v>
      </c>
    </row>
    <row r="219" spans="2:65" s="1" customFormat="1" ht="34.200000000000003" customHeight="1">
      <c r="B219" s="140"/>
      <c r="C219" s="141" t="s">
        <v>397</v>
      </c>
      <c r="D219" s="141" t="s">
        <v>142</v>
      </c>
      <c r="E219" s="142" t="s">
        <v>398</v>
      </c>
      <c r="F219" s="235" t="s">
        <v>399</v>
      </c>
      <c r="G219" s="235"/>
      <c r="H219" s="235"/>
      <c r="I219" s="235"/>
      <c r="J219" s="143" t="s">
        <v>222</v>
      </c>
      <c r="K219" s="144">
        <v>4</v>
      </c>
      <c r="L219" s="236">
        <v>127</v>
      </c>
      <c r="M219" s="236"/>
      <c r="N219" s="236">
        <f t="shared" si="0"/>
        <v>508</v>
      </c>
      <c r="O219" s="236"/>
      <c r="P219" s="236"/>
      <c r="Q219" s="236"/>
      <c r="R219" s="145"/>
      <c r="T219" s="146" t="s">
        <v>5</v>
      </c>
      <c r="U219" s="43" t="s">
        <v>44</v>
      </c>
      <c r="V219" s="147">
        <v>0.5</v>
      </c>
      <c r="W219" s="147">
        <f t="shared" si="1"/>
        <v>2</v>
      </c>
      <c r="X219" s="147">
        <v>0</v>
      </c>
      <c r="Y219" s="147">
        <f t="shared" si="2"/>
        <v>0</v>
      </c>
      <c r="Z219" s="147">
        <v>4.2999999999999997E-2</v>
      </c>
      <c r="AA219" s="148">
        <f t="shared" si="3"/>
        <v>0.17199999999999999</v>
      </c>
      <c r="AR219" s="21" t="s">
        <v>146</v>
      </c>
      <c r="AT219" s="21" t="s">
        <v>142</v>
      </c>
      <c r="AU219" s="21" t="s">
        <v>104</v>
      </c>
      <c r="AY219" s="21" t="s">
        <v>140</v>
      </c>
      <c r="BE219" s="149">
        <f t="shared" si="4"/>
        <v>508</v>
      </c>
      <c r="BF219" s="149">
        <f t="shared" si="5"/>
        <v>0</v>
      </c>
      <c r="BG219" s="149">
        <f t="shared" si="6"/>
        <v>0</v>
      </c>
      <c r="BH219" s="149">
        <f t="shared" si="7"/>
        <v>0</v>
      </c>
      <c r="BI219" s="149">
        <f t="shared" si="8"/>
        <v>0</v>
      </c>
      <c r="BJ219" s="21" t="s">
        <v>87</v>
      </c>
      <c r="BK219" s="149">
        <f t="shared" si="9"/>
        <v>508</v>
      </c>
      <c r="BL219" s="21" t="s">
        <v>146</v>
      </c>
      <c r="BM219" s="21" t="s">
        <v>400</v>
      </c>
    </row>
    <row r="220" spans="2:65" s="10" customFormat="1" ht="14.4" customHeight="1">
      <c r="B220" s="150"/>
      <c r="C220" s="151"/>
      <c r="D220" s="151"/>
      <c r="E220" s="152" t="s">
        <v>5</v>
      </c>
      <c r="F220" s="237" t="s">
        <v>401</v>
      </c>
      <c r="G220" s="238"/>
      <c r="H220" s="238"/>
      <c r="I220" s="238"/>
      <c r="J220" s="151"/>
      <c r="K220" s="153">
        <v>4</v>
      </c>
      <c r="L220" s="151"/>
      <c r="M220" s="151"/>
      <c r="N220" s="151"/>
      <c r="O220" s="151"/>
      <c r="P220" s="151"/>
      <c r="Q220" s="151"/>
      <c r="R220" s="154"/>
      <c r="T220" s="155"/>
      <c r="U220" s="151"/>
      <c r="V220" s="151"/>
      <c r="W220" s="151"/>
      <c r="X220" s="151"/>
      <c r="Y220" s="151"/>
      <c r="Z220" s="151"/>
      <c r="AA220" s="156"/>
      <c r="AT220" s="157" t="s">
        <v>149</v>
      </c>
      <c r="AU220" s="157" t="s">
        <v>104</v>
      </c>
      <c r="AV220" s="10" t="s">
        <v>104</v>
      </c>
      <c r="AW220" s="10" t="s">
        <v>35</v>
      </c>
      <c r="AX220" s="10" t="s">
        <v>79</v>
      </c>
      <c r="AY220" s="157" t="s">
        <v>140</v>
      </c>
    </row>
    <row r="221" spans="2:65" s="11" customFormat="1" ht="14.4" customHeight="1">
      <c r="B221" s="158"/>
      <c r="C221" s="159"/>
      <c r="D221" s="159"/>
      <c r="E221" s="160" t="s">
        <v>5</v>
      </c>
      <c r="F221" s="239" t="s">
        <v>150</v>
      </c>
      <c r="G221" s="240"/>
      <c r="H221" s="240"/>
      <c r="I221" s="240"/>
      <c r="J221" s="159"/>
      <c r="K221" s="161">
        <v>4</v>
      </c>
      <c r="L221" s="159"/>
      <c r="M221" s="159"/>
      <c r="N221" s="159"/>
      <c r="O221" s="159"/>
      <c r="P221" s="159"/>
      <c r="Q221" s="159"/>
      <c r="R221" s="162"/>
      <c r="T221" s="163"/>
      <c r="U221" s="159"/>
      <c r="V221" s="159"/>
      <c r="W221" s="159"/>
      <c r="X221" s="159"/>
      <c r="Y221" s="159"/>
      <c r="Z221" s="159"/>
      <c r="AA221" s="164"/>
      <c r="AT221" s="165" t="s">
        <v>149</v>
      </c>
      <c r="AU221" s="165" t="s">
        <v>104</v>
      </c>
      <c r="AV221" s="11" t="s">
        <v>146</v>
      </c>
      <c r="AW221" s="11" t="s">
        <v>35</v>
      </c>
      <c r="AX221" s="11" t="s">
        <v>87</v>
      </c>
      <c r="AY221" s="165" t="s">
        <v>140</v>
      </c>
    </row>
    <row r="222" spans="2:65" s="1" customFormat="1" ht="22.8" customHeight="1">
      <c r="B222" s="140"/>
      <c r="C222" s="141" t="s">
        <v>402</v>
      </c>
      <c r="D222" s="141" t="s">
        <v>142</v>
      </c>
      <c r="E222" s="142" t="s">
        <v>403</v>
      </c>
      <c r="F222" s="235" t="s">
        <v>404</v>
      </c>
      <c r="G222" s="235"/>
      <c r="H222" s="235"/>
      <c r="I222" s="235"/>
      <c r="J222" s="143" t="s">
        <v>145</v>
      </c>
      <c r="K222" s="144">
        <v>12220</v>
      </c>
      <c r="L222" s="236">
        <v>0.98</v>
      </c>
      <c r="M222" s="236"/>
      <c r="N222" s="236">
        <f>ROUND(L222*K222,2)</f>
        <v>11975.6</v>
      </c>
      <c r="O222" s="236"/>
      <c r="P222" s="236"/>
      <c r="Q222" s="236"/>
      <c r="R222" s="145"/>
      <c r="T222" s="146" t="s">
        <v>5</v>
      </c>
      <c r="U222" s="43" t="s">
        <v>44</v>
      </c>
      <c r="V222" s="147">
        <v>3.0000000000000001E-3</v>
      </c>
      <c r="W222" s="147">
        <f>V222*K222</f>
        <v>36.660000000000004</v>
      </c>
      <c r="X222" s="147">
        <v>0</v>
      </c>
      <c r="Y222" s="147">
        <f>X222*K222</f>
        <v>0</v>
      </c>
      <c r="Z222" s="147">
        <v>0.02</v>
      </c>
      <c r="AA222" s="148">
        <f>Z222*K222</f>
        <v>244.4</v>
      </c>
      <c r="AR222" s="21" t="s">
        <v>146</v>
      </c>
      <c r="AT222" s="21" t="s">
        <v>142</v>
      </c>
      <c r="AU222" s="21" t="s">
        <v>104</v>
      </c>
      <c r="AY222" s="21" t="s">
        <v>140</v>
      </c>
      <c r="BE222" s="149">
        <f>IF(U222="základní",N222,0)</f>
        <v>11975.6</v>
      </c>
      <c r="BF222" s="149">
        <f>IF(U222="snížená",N222,0)</f>
        <v>0</v>
      </c>
      <c r="BG222" s="149">
        <f>IF(U222="zákl. přenesená",N222,0)</f>
        <v>0</v>
      </c>
      <c r="BH222" s="149">
        <f>IF(U222="sníž. přenesená",N222,0)</f>
        <v>0</v>
      </c>
      <c r="BI222" s="149">
        <f>IF(U222="nulová",N222,0)</f>
        <v>0</v>
      </c>
      <c r="BJ222" s="21" t="s">
        <v>87</v>
      </c>
      <c r="BK222" s="149">
        <f>ROUND(L222*K222,2)</f>
        <v>11975.6</v>
      </c>
      <c r="BL222" s="21" t="s">
        <v>146</v>
      </c>
      <c r="BM222" s="21" t="s">
        <v>405</v>
      </c>
    </row>
    <row r="223" spans="2:65" s="1" customFormat="1" ht="45.6" customHeight="1">
      <c r="B223" s="140"/>
      <c r="C223" s="141" t="s">
        <v>406</v>
      </c>
      <c r="D223" s="141" t="s">
        <v>142</v>
      </c>
      <c r="E223" s="142" t="s">
        <v>407</v>
      </c>
      <c r="F223" s="235" t="s">
        <v>408</v>
      </c>
      <c r="G223" s="235"/>
      <c r="H223" s="235"/>
      <c r="I223" s="235"/>
      <c r="J223" s="143" t="s">
        <v>145</v>
      </c>
      <c r="K223" s="144">
        <v>32</v>
      </c>
      <c r="L223" s="236">
        <v>50</v>
      </c>
      <c r="M223" s="236"/>
      <c r="N223" s="236">
        <f>ROUND(L223*K223,2)</f>
        <v>1600</v>
      </c>
      <c r="O223" s="236"/>
      <c r="P223" s="236"/>
      <c r="Q223" s="236"/>
      <c r="R223" s="145"/>
      <c r="T223" s="146" t="s">
        <v>5</v>
      </c>
      <c r="U223" s="43" t="s">
        <v>44</v>
      </c>
      <c r="V223" s="147">
        <v>0.14000000000000001</v>
      </c>
      <c r="W223" s="147">
        <f>V223*K223</f>
        <v>4.4800000000000004</v>
      </c>
      <c r="X223" s="147">
        <v>0</v>
      </c>
      <c r="Y223" s="147">
        <f>X223*K223</f>
        <v>0</v>
      </c>
      <c r="Z223" s="147">
        <v>0</v>
      </c>
      <c r="AA223" s="148">
        <f>Z223*K223</f>
        <v>0</v>
      </c>
      <c r="AR223" s="21" t="s">
        <v>146</v>
      </c>
      <c r="AT223" s="21" t="s">
        <v>142</v>
      </c>
      <c r="AU223" s="21" t="s">
        <v>104</v>
      </c>
      <c r="AY223" s="21" t="s">
        <v>140</v>
      </c>
      <c r="BE223" s="149">
        <f>IF(U223="základní",N223,0)</f>
        <v>1600</v>
      </c>
      <c r="BF223" s="149">
        <f>IF(U223="snížená",N223,0)</f>
        <v>0</v>
      </c>
      <c r="BG223" s="149">
        <f>IF(U223="zákl. přenesená",N223,0)</f>
        <v>0</v>
      </c>
      <c r="BH223" s="149">
        <f>IF(U223="sníž. přenesená",N223,0)</f>
        <v>0</v>
      </c>
      <c r="BI223" s="149">
        <f>IF(U223="nulová",N223,0)</f>
        <v>0</v>
      </c>
      <c r="BJ223" s="21" t="s">
        <v>87</v>
      </c>
      <c r="BK223" s="149">
        <f>ROUND(L223*K223,2)</f>
        <v>1600</v>
      </c>
      <c r="BL223" s="21" t="s">
        <v>146</v>
      </c>
      <c r="BM223" s="21" t="s">
        <v>409</v>
      </c>
    </row>
    <row r="224" spans="2:65" s="1" customFormat="1" ht="45.6" customHeight="1">
      <c r="B224" s="140"/>
      <c r="C224" s="141" t="s">
        <v>410</v>
      </c>
      <c r="D224" s="141" t="s">
        <v>142</v>
      </c>
      <c r="E224" s="142" t="s">
        <v>411</v>
      </c>
      <c r="F224" s="235" t="s">
        <v>412</v>
      </c>
      <c r="G224" s="235"/>
      <c r="H224" s="235"/>
      <c r="I224" s="235"/>
      <c r="J224" s="143" t="s">
        <v>145</v>
      </c>
      <c r="K224" s="144">
        <v>160</v>
      </c>
      <c r="L224" s="236">
        <v>0.8</v>
      </c>
      <c r="M224" s="236"/>
      <c r="N224" s="236">
        <f>ROUND(L224*K224,2)</f>
        <v>128</v>
      </c>
      <c r="O224" s="236"/>
      <c r="P224" s="236"/>
      <c r="Q224" s="236"/>
      <c r="R224" s="145"/>
      <c r="T224" s="146" t="s">
        <v>5</v>
      </c>
      <c r="U224" s="43" t="s">
        <v>44</v>
      </c>
      <c r="V224" s="147">
        <v>0</v>
      </c>
      <c r="W224" s="147">
        <f>V224*K224</f>
        <v>0</v>
      </c>
      <c r="X224" s="147">
        <v>0</v>
      </c>
      <c r="Y224" s="147">
        <f>X224*K224</f>
        <v>0</v>
      </c>
      <c r="Z224" s="147">
        <v>0</v>
      </c>
      <c r="AA224" s="148">
        <f>Z224*K224</f>
        <v>0</v>
      </c>
      <c r="AR224" s="21" t="s">
        <v>146</v>
      </c>
      <c r="AT224" s="21" t="s">
        <v>142</v>
      </c>
      <c r="AU224" s="21" t="s">
        <v>104</v>
      </c>
      <c r="AY224" s="21" t="s">
        <v>140</v>
      </c>
      <c r="BE224" s="149">
        <f>IF(U224="základní",N224,0)</f>
        <v>128</v>
      </c>
      <c r="BF224" s="149">
        <f>IF(U224="snížená",N224,0)</f>
        <v>0</v>
      </c>
      <c r="BG224" s="149">
        <f>IF(U224="zákl. přenesená",N224,0)</f>
        <v>0</v>
      </c>
      <c r="BH224" s="149">
        <f>IF(U224="sníž. přenesená",N224,0)</f>
        <v>0</v>
      </c>
      <c r="BI224" s="149">
        <f>IF(U224="nulová",N224,0)</f>
        <v>0</v>
      </c>
      <c r="BJ224" s="21" t="s">
        <v>87</v>
      </c>
      <c r="BK224" s="149">
        <f>ROUND(L224*K224,2)</f>
        <v>128</v>
      </c>
      <c r="BL224" s="21" t="s">
        <v>146</v>
      </c>
      <c r="BM224" s="21" t="s">
        <v>413</v>
      </c>
    </row>
    <row r="225" spans="2:65" s="10" customFormat="1" ht="14.4" customHeight="1">
      <c r="B225" s="150"/>
      <c r="C225" s="151"/>
      <c r="D225" s="151"/>
      <c r="E225" s="152" t="s">
        <v>5</v>
      </c>
      <c r="F225" s="237" t="s">
        <v>414</v>
      </c>
      <c r="G225" s="238"/>
      <c r="H225" s="238"/>
      <c r="I225" s="238"/>
      <c r="J225" s="151"/>
      <c r="K225" s="153">
        <v>160</v>
      </c>
      <c r="L225" s="151"/>
      <c r="M225" s="151"/>
      <c r="N225" s="151"/>
      <c r="O225" s="151"/>
      <c r="P225" s="151"/>
      <c r="Q225" s="151"/>
      <c r="R225" s="154"/>
      <c r="T225" s="155"/>
      <c r="U225" s="151"/>
      <c r="V225" s="151"/>
      <c r="W225" s="151"/>
      <c r="X225" s="151"/>
      <c r="Y225" s="151"/>
      <c r="Z225" s="151"/>
      <c r="AA225" s="156"/>
      <c r="AT225" s="157" t="s">
        <v>149</v>
      </c>
      <c r="AU225" s="157" t="s">
        <v>104</v>
      </c>
      <c r="AV225" s="10" t="s">
        <v>104</v>
      </c>
      <c r="AW225" s="10" t="s">
        <v>35</v>
      </c>
      <c r="AX225" s="10" t="s">
        <v>79</v>
      </c>
      <c r="AY225" s="157" t="s">
        <v>140</v>
      </c>
    </row>
    <row r="226" spans="2:65" s="11" customFormat="1" ht="14.4" customHeight="1">
      <c r="B226" s="158"/>
      <c r="C226" s="159"/>
      <c r="D226" s="159"/>
      <c r="E226" s="160" t="s">
        <v>5</v>
      </c>
      <c r="F226" s="239" t="s">
        <v>150</v>
      </c>
      <c r="G226" s="240"/>
      <c r="H226" s="240"/>
      <c r="I226" s="240"/>
      <c r="J226" s="159"/>
      <c r="K226" s="161">
        <v>160</v>
      </c>
      <c r="L226" s="159"/>
      <c r="M226" s="159"/>
      <c r="N226" s="159"/>
      <c r="O226" s="159"/>
      <c r="P226" s="159"/>
      <c r="Q226" s="159"/>
      <c r="R226" s="162"/>
      <c r="T226" s="163"/>
      <c r="U226" s="159"/>
      <c r="V226" s="159"/>
      <c r="W226" s="159"/>
      <c r="X226" s="159"/>
      <c r="Y226" s="159"/>
      <c r="Z226" s="159"/>
      <c r="AA226" s="164"/>
      <c r="AT226" s="165" t="s">
        <v>149</v>
      </c>
      <c r="AU226" s="165" t="s">
        <v>104</v>
      </c>
      <c r="AV226" s="11" t="s">
        <v>146</v>
      </c>
      <c r="AW226" s="11" t="s">
        <v>35</v>
      </c>
      <c r="AX226" s="11" t="s">
        <v>87</v>
      </c>
      <c r="AY226" s="165" t="s">
        <v>140</v>
      </c>
    </row>
    <row r="227" spans="2:65" s="1" customFormat="1" ht="45.6" customHeight="1">
      <c r="B227" s="140"/>
      <c r="C227" s="141" t="s">
        <v>415</v>
      </c>
      <c r="D227" s="141" t="s">
        <v>142</v>
      </c>
      <c r="E227" s="142" t="s">
        <v>416</v>
      </c>
      <c r="F227" s="235" t="s">
        <v>417</v>
      </c>
      <c r="G227" s="235"/>
      <c r="H227" s="235"/>
      <c r="I227" s="235"/>
      <c r="J227" s="143" t="s">
        <v>145</v>
      </c>
      <c r="K227" s="144">
        <v>32</v>
      </c>
      <c r="L227" s="236">
        <v>30.1</v>
      </c>
      <c r="M227" s="236"/>
      <c r="N227" s="236">
        <f>ROUND(L227*K227,2)</f>
        <v>963.2</v>
      </c>
      <c r="O227" s="236"/>
      <c r="P227" s="236"/>
      <c r="Q227" s="236"/>
      <c r="R227" s="145"/>
      <c r="T227" s="146" t="s">
        <v>5</v>
      </c>
      <c r="U227" s="43" t="s">
        <v>44</v>
      </c>
      <c r="V227" s="147">
        <v>8.6999999999999994E-2</v>
      </c>
      <c r="W227" s="147">
        <f>V227*K227</f>
        <v>2.7839999999999998</v>
      </c>
      <c r="X227" s="147">
        <v>0</v>
      </c>
      <c r="Y227" s="147">
        <f>X227*K227</f>
        <v>0</v>
      </c>
      <c r="Z227" s="147">
        <v>0</v>
      </c>
      <c r="AA227" s="148">
        <f>Z227*K227</f>
        <v>0</v>
      </c>
      <c r="AR227" s="21" t="s">
        <v>146</v>
      </c>
      <c r="AT227" s="21" t="s">
        <v>142</v>
      </c>
      <c r="AU227" s="21" t="s">
        <v>104</v>
      </c>
      <c r="AY227" s="21" t="s">
        <v>140</v>
      </c>
      <c r="BE227" s="149">
        <f>IF(U227="základní",N227,0)</f>
        <v>963.2</v>
      </c>
      <c r="BF227" s="149">
        <f>IF(U227="snížená",N227,0)</f>
        <v>0</v>
      </c>
      <c r="BG227" s="149">
        <f>IF(U227="zákl. přenesená",N227,0)</f>
        <v>0</v>
      </c>
      <c r="BH227" s="149">
        <f>IF(U227="sníž. přenesená",N227,0)</f>
        <v>0</v>
      </c>
      <c r="BI227" s="149">
        <f>IF(U227="nulová",N227,0)</f>
        <v>0</v>
      </c>
      <c r="BJ227" s="21" t="s">
        <v>87</v>
      </c>
      <c r="BK227" s="149">
        <f>ROUND(L227*K227,2)</f>
        <v>963.2</v>
      </c>
      <c r="BL227" s="21" t="s">
        <v>146</v>
      </c>
      <c r="BM227" s="21" t="s">
        <v>418</v>
      </c>
    </row>
    <row r="228" spans="2:65" s="1" customFormat="1" ht="22.8" customHeight="1">
      <c r="B228" s="140"/>
      <c r="C228" s="141" t="s">
        <v>419</v>
      </c>
      <c r="D228" s="141" t="s">
        <v>142</v>
      </c>
      <c r="E228" s="142" t="s">
        <v>420</v>
      </c>
      <c r="F228" s="235" t="s">
        <v>421</v>
      </c>
      <c r="G228" s="235"/>
      <c r="H228" s="235"/>
      <c r="I228" s="235"/>
      <c r="J228" s="143" t="s">
        <v>222</v>
      </c>
      <c r="K228" s="144">
        <v>405</v>
      </c>
      <c r="L228" s="236">
        <v>324</v>
      </c>
      <c r="M228" s="236"/>
      <c r="N228" s="236">
        <f>ROUND(L228*K228,2)</f>
        <v>131220</v>
      </c>
      <c r="O228" s="236"/>
      <c r="P228" s="236"/>
      <c r="Q228" s="236"/>
      <c r="R228" s="145"/>
      <c r="T228" s="146" t="s">
        <v>5</v>
      </c>
      <c r="U228" s="43" t="s">
        <v>44</v>
      </c>
      <c r="V228" s="147">
        <v>0.78800000000000003</v>
      </c>
      <c r="W228" s="147">
        <f>V228*K228</f>
        <v>319.14</v>
      </c>
      <c r="X228" s="147">
        <v>9.0000000000000006E-5</v>
      </c>
      <c r="Y228" s="147">
        <f>X228*K228</f>
        <v>3.6450000000000003E-2</v>
      </c>
      <c r="Z228" s="147">
        <v>4.2000000000000003E-2</v>
      </c>
      <c r="AA228" s="148">
        <f>Z228*K228</f>
        <v>17.010000000000002</v>
      </c>
      <c r="AR228" s="21" t="s">
        <v>146</v>
      </c>
      <c r="AT228" s="21" t="s">
        <v>142</v>
      </c>
      <c r="AU228" s="21" t="s">
        <v>104</v>
      </c>
      <c r="AY228" s="21" t="s">
        <v>140</v>
      </c>
      <c r="BE228" s="149">
        <f>IF(U228="základní",N228,0)</f>
        <v>131220</v>
      </c>
      <c r="BF228" s="149">
        <f>IF(U228="snížená",N228,0)</f>
        <v>0</v>
      </c>
      <c r="BG228" s="149">
        <f>IF(U228="zákl. přenesená",N228,0)</f>
        <v>0</v>
      </c>
      <c r="BH228" s="149">
        <f>IF(U228="sníž. přenesená",N228,0)</f>
        <v>0</v>
      </c>
      <c r="BI228" s="149">
        <f>IF(U228="nulová",N228,0)</f>
        <v>0</v>
      </c>
      <c r="BJ228" s="21" t="s">
        <v>87</v>
      </c>
      <c r="BK228" s="149">
        <f>ROUND(L228*K228,2)</f>
        <v>131220</v>
      </c>
      <c r="BL228" s="21" t="s">
        <v>146</v>
      </c>
      <c r="BM228" s="21" t="s">
        <v>422</v>
      </c>
    </row>
    <row r="229" spans="2:65" s="1" customFormat="1" ht="34.200000000000003" customHeight="1">
      <c r="B229" s="140"/>
      <c r="C229" s="141" t="s">
        <v>423</v>
      </c>
      <c r="D229" s="141" t="s">
        <v>142</v>
      </c>
      <c r="E229" s="142" t="s">
        <v>424</v>
      </c>
      <c r="F229" s="235" t="s">
        <v>425</v>
      </c>
      <c r="G229" s="235"/>
      <c r="H229" s="235"/>
      <c r="I229" s="235"/>
      <c r="J229" s="143" t="s">
        <v>200</v>
      </c>
      <c r="K229" s="144">
        <v>18</v>
      </c>
      <c r="L229" s="236">
        <v>329</v>
      </c>
      <c r="M229" s="236"/>
      <c r="N229" s="236">
        <f>ROUND(L229*K229,2)</f>
        <v>5922</v>
      </c>
      <c r="O229" s="236"/>
      <c r="P229" s="236"/>
      <c r="Q229" s="236"/>
      <c r="R229" s="145"/>
      <c r="T229" s="146" t="s">
        <v>5</v>
      </c>
      <c r="U229" s="43" t="s">
        <v>44</v>
      </c>
      <c r="V229" s="147">
        <v>0.55700000000000005</v>
      </c>
      <c r="W229" s="147">
        <f>V229*K229</f>
        <v>10.026000000000002</v>
      </c>
      <c r="X229" s="147">
        <v>0</v>
      </c>
      <c r="Y229" s="147">
        <f>X229*K229</f>
        <v>0</v>
      </c>
      <c r="Z229" s="147">
        <v>8.2000000000000003E-2</v>
      </c>
      <c r="AA229" s="148">
        <f>Z229*K229</f>
        <v>1.476</v>
      </c>
      <c r="AR229" s="21" t="s">
        <v>146</v>
      </c>
      <c r="AT229" s="21" t="s">
        <v>142</v>
      </c>
      <c r="AU229" s="21" t="s">
        <v>104</v>
      </c>
      <c r="AY229" s="21" t="s">
        <v>140</v>
      </c>
      <c r="BE229" s="149">
        <f>IF(U229="základní",N229,0)</f>
        <v>5922</v>
      </c>
      <c r="BF229" s="149">
        <f>IF(U229="snížená",N229,0)</f>
        <v>0</v>
      </c>
      <c r="BG229" s="149">
        <f>IF(U229="zákl. přenesená",N229,0)</f>
        <v>0</v>
      </c>
      <c r="BH229" s="149">
        <f>IF(U229="sníž. přenesená",N229,0)</f>
        <v>0</v>
      </c>
      <c r="BI229" s="149">
        <f>IF(U229="nulová",N229,0)</f>
        <v>0</v>
      </c>
      <c r="BJ229" s="21" t="s">
        <v>87</v>
      </c>
      <c r="BK229" s="149">
        <f>ROUND(L229*K229,2)</f>
        <v>5922</v>
      </c>
      <c r="BL229" s="21" t="s">
        <v>146</v>
      </c>
      <c r="BM229" s="21" t="s">
        <v>426</v>
      </c>
    </row>
    <row r="230" spans="2:65" s="1" customFormat="1" ht="22.8" customHeight="1">
      <c r="B230" s="140"/>
      <c r="C230" s="141" t="s">
        <v>427</v>
      </c>
      <c r="D230" s="141" t="s">
        <v>142</v>
      </c>
      <c r="E230" s="142" t="s">
        <v>428</v>
      </c>
      <c r="F230" s="235" t="s">
        <v>429</v>
      </c>
      <c r="G230" s="235"/>
      <c r="H230" s="235"/>
      <c r="I230" s="235"/>
      <c r="J230" s="143" t="s">
        <v>168</v>
      </c>
      <c r="K230" s="144">
        <v>0.5</v>
      </c>
      <c r="L230" s="236">
        <v>6070</v>
      </c>
      <c r="M230" s="236"/>
      <c r="N230" s="236">
        <f>ROUND(L230*K230,2)</f>
        <v>3035</v>
      </c>
      <c r="O230" s="236"/>
      <c r="P230" s="236"/>
      <c r="Q230" s="236"/>
      <c r="R230" s="145"/>
      <c r="T230" s="146" t="s">
        <v>5</v>
      </c>
      <c r="U230" s="43" t="s">
        <v>44</v>
      </c>
      <c r="V230" s="147">
        <v>18.359000000000002</v>
      </c>
      <c r="W230" s="147">
        <f>V230*K230</f>
        <v>9.1795000000000009</v>
      </c>
      <c r="X230" s="147">
        <v>1E-4</v>
      </c>
      <c r="Y230" s="147">
        <f>X230*K230</f>
        <v>5.0000000000000002E-5</v>
      </c>
      <c r="Z230" s="147">
        <v>2.41</v>
      </c>
      <c r="AA230" s="148">
        <f>Z230*K230</f>
        <v>1.2050000000000001</v>
      </c>
      <c r="AR230" s="21" t="s">
        <v>146</v>
      </c>
      <c r="AT230" s="21" t="s">
        <v>142</v>
      </c>
      <c r="AU230" s="21" t="s">
        <v>104</v>
      </c>
      <c r="AY230" s="21" t="s">
        <v>140</v>
      </c>
      <c r="BE230" s="149">
        <f>IF(U230="základní",N230,0)</f>
        <v>3035</v>
      </c>
      <c r="BF230" s="149">
        <f>IF(U230="snížená",N230,0)</f>
        <v>0</v>
      </c>
      <c r="BG230" s="149">
        <f>IF(U230="zákl. přenesená",N230,0)</f>
        <v>0</v>
      </c>
      <c r="BH230" s="149">
        <f>IF(U230="sníž. přenesená",N230,0)</f>
        <v>0</v>
      </c>
      <c r="BI230" s="149">
        <f>IF(U230="nulová",N230,0)</f>
        <v>0</v>
      </c>
      <c r="BJ230" s="21" t="s">
        <v>87</v>
      </c>
      <c r="BK230" s="149">
        <f>ROUND(L230*K230,2)</f>
        <v>3035</v>
      </c>
      <c r="BL230" s="21" t="s">
        <v>146</v>
      </c>
      <c r="BM230" s="21" t="s">
        <v>430</v>
      </c>
    </row>
    <row r="231" spans="2:65" s="9" customFormat="1" ht="29.85" customHeight="1">
      <c r="B231" s="129"/>
      <c r="C231" s="130"/>
      <c r="D231" s="139" t="s">
        <v>123</v>
      </c>
      <c r="E231" s="139"/>
      <c r="F231" s="139"/>
      <c r="G231" s="139"/>
      <c r="H231" s="139"/>
      <c r="I231" s="139"/>
      <c r="J231" s="139"/>
      <c r="K231" s="139"/>
      <c r="L231" s="139"/>
      <c r="M231" s="139"/>
      <c r="N231" s="255">
        <f>BK231</f>
        <v>9765874.0899999999</v>
      </c>
      <c r="O231" s="256"/>
      <c r="P231" s="256"/>
      <c r="Q231" s="256"/>
      <c r="R231" s="132"/>
      <c r="T231" s="133"/>
      <c r="U231" s="130"/>
      <c r="V231" s="130"/>
      <c r="W231" s="134">
        <f>SUM(W232:W254)</f>
        <v>8352.6218209999988</v>
      </c>
      <c r="X231" s="130"/>
      <c r="Y231" s="134">
        <f>SUM(Y232:Y254)</f>
        <v>0</v>
      </c>
      <c r="Z231" s="130"/>
      <c r="AA231" s="135">
        <f>SUM(AA232:AA254)</f>
        <v>0</v>
      </c>
      <c r="AR231" s="136" t="s">
        <v>87</v>
      </c>
      <c r="AT231" s="137" t="s">
        <v>78</v>
      </c>
      <c r="AU231" s="137" t="s">
        <v>87</v>
      </c>
      <c r="AY231" s="136" t="s">
        <v>140</v>
      </c>
      <c r="BK231" s="138">
        <f>SUM(BK232:BK254)</f>
        <v>9765874.0899999999</v>
      </c>
    </row>
    <row r="232" spans="2:65" s="1" customFormat="1" ht="22.8" customHeight="1">
      <c r="B232" s="140"/>
      <c r="C232" s="141" t="s">
        <v>431</v>
      </c>
      <c r="D232" s="141" t="s">
        <v>142</v>
      </c>
      <c r="E232" s="142" t="s">
        <v>432</v>
      </c>
      <c r="F232" s="235" t="s">
        <v>433</v>
      </c>
      <c r="G232" s="235"/>
      <c r="H232" s="235"/>
      <c r="I232" s="235"/>
      <c r="J232" s="143" t="s">
        <v>248</v>
      </c>
      <c r="K232" s="144">
        <v>1714.08</v>
      </c>
      <c r="L232" s="236">
        <v>39.799999999999997</v>
      </c>
      <c r="M232" s="236"/>
      <c r="N232" s="236">
        <f>ROUND(L232*K232,2)</f>
        <v>68220.38</v>
      </c>
      <c r="O232" s="236"/>
      <c r="P232" s="236"/>
      <c r="Q232" s="236"/>
      <c r="R232" s="145"/>
      <c r="T232" s="146" t="s">
        <v>5</v>
      </c>
      <c r="U232" s="43" t="s">
        <v>44</v>
      </c>
      <c r="V232" s="147">
        <v>0.03</v>
      </c>
      <c r="W232" s="147">
        <f>V232*K232</f>
        <v>51.422399999999996</v>
      </c>
      <c r="X232" s="147">
        <v>0</v>
      </c>
      <c r="Y232" s="147">
        <f>X232*K232</f>
        <v>0</v>
      </c>
      <c r="Z232" s="147">
        <v>0</v>
      </c>
      <c r="AA232" s="148">
        <f>Z232*K232</f>
        <v>0</v>
      </c>
      <c r="AR232" s="21" t="s">
        <v>146</v>
      </c>
      <c r="AT232" s="21" t="s">
        <v>142</v>
      </c>
      <c r="AU232" s="21" t="s">
        <v>104</v>
      </c>
      <c r="AY232" s="21" t="s">
        <v>140</v>
      </c>
      <c r="BE232" s="149">
        <f>IF(U232="základní",N232,0)</f>
        <v>68220.38</v>
      </c>
      <c r="BF232" s="149">
        <f>IF(U232="snížená",N232,0)</f>
        <v>0</v>
      </c>
      <c r="BG232" s="149">
        <f>IF(U232="zákl. přenesená",N232,0)</f>
        <v>0</v>
      </c>
      <c r="BH232" s="149">
        <f>IF(U232="sníž. přenesená",N232,0)</f>
        <v>0</v>
      </c>
      <c r="BI232" s="149">
        <f>IF(U232="nulová",N232,0)</f>
        <v>0</v>
      </c>
      <c r="BJ232" s="21" t="s">
        <v>87</v>
      </c>
      <c r="BK232" s="149">
        <f>ROUND(L232*K232,2)</f>
        <v>68220.38</v>
      </c>
      <c r="BL232" s="21" t="s">
        <v>146</v>
      </c>
      <c r="BM232" s="21" t="s">
        <v>434</v>
      </c>
    </row>
    <row r="233" spans="2:65" s="10" customFormat="1" ht="14.4" customHeight="1">
      <c r="B233" s="150"/>
      <c r="C233" s="151"/>
      <c r="D233" s="151"/>
      <c r="E233" s="152" t="s">
        <v>5</v>
      </c>
      <c r="F233" s="237" t="s">
        <v>435</v>
      </c>
      <c r="G233" s="238"/>
      <c r="H233" s="238"/>
      <c r="I233" s="238"/>
      <c r="J233" s="151"/>
      <c r="K233" s="153">
        <v>1714.08</v>
      </c>
      <c r="L233" s="151"/>
      <c r="M233" s="151"/>
      <c r="N233" s="151"/>
      <c r="O233" s="151"/>
      <c r="P233" s="151"/>
      <c r="Q233" s="151"/>
      <c r="R233" s="154"/>
      <c r="T233" s="155"/>
      <c r="U233" s="151"/>
      <c r="V233" s="151"/>
      <c r="W233" s="151"/>
      <c r="X233" s="151"/>
      <c r="Y233" s="151"/>
      <c r="Z233" s="151"/>
      <c r="AA233" s="156"/>
      <c r="AT233" s="157" t="s">
        <v>149</v>
      </c>
      <c r="AU233" s="157" t="s">
        <v>104</v>
      </c>
      <c r="AV233" s="10" t="s">
        <v>104</v>
      </c>
      <c r="AW233" s="10" t="s">
        <v>35</v>
      </c>
      <c r="AX233" s="10" t="s">
        <v>79</v>
      </c>
      <c r="AY233" s="157" t="s">
        <v>140</v>
      </c>
    </row>
    <row r="234" spans="2:65" s="11" customFormat="1" ht="14.4" customHeight="1">
      <c r="B234" s="158"/>
      <c r="C234" s="159"/>
      <c r="D234" s="159"/>
      <c r="E234" s="160" t="s">
        <v>5</v>
      </c>
      <c r="F234" s="239" t="s">
        <v>150</v>
      </c>
      <c r="G234" s="240"/>
      <c r="H234" s="240"/>
      <c r="I234" s="240"/>
      <c r="J234" s="159"/>
      <c r="K234" s="161">
        <v>1714.08</v>
      </c>
      <c r="L234" s="159"/>
      <c r="M234" s="159"/>
      <c r="N234" s="159"/>
      <c r="O234" s="159"/>
      <c r="P234" s="159"/>
      <c r="Q234" s="159"/>
      <c r="R234" s="162"/>
      <c r="T234" s="163"/>
      <c r="U234" s="159"/>
      <c r="V234" s="159"/>
      <c r="W234" s="159"/>
      <c r="X234" s="159"/>
      <c r="Y234" s="159"/>
      <c r="Z234" s="159"/>
      <c r="AA234" s="164"/>
      <c r="AT234" s="165" t="s">
        <v>149</v>
      </c>
      <c r="AU234" s="165" t="s">
        <v>104</v>
      </c>
      <c r="AV234" s="11" t="s">
        <v>146</v>
      </c>
      <c r="AW234" s="11" t="s">
        <v>35</v>
      </c>
      <c r="AX234" s="11" t="s">
        <v>87</v>
      </c>
      <c r="AY234" s="165" t="s">
        <v>140</v>
      </c>
    </row>
    <row r="235" spans="2:65" s="1" customFormat="1" ht="22.8" customHeight="1">
      <c r="B235" s="140"/>
      <c r="C235" s="141" t="s">
        <v>436</v>
      </c>
      <c r="D235" s="141" t="s">
        <v>142</v>
      </c>
      <c r="E235" s="142" t="s">
        <v>437</v>
      </c>
      <c r="F235" s="235" t="s">
        <v>438</v>
      </c>
      <c r="G235" s="235"/>
      <c r="H235" s="235"/>
      <c r="I235" s="235"/>
      <c r="J235" s="143" t="s">
        <v>248</v>
      </c>
      <c r="K235" s="144">
        <v>25722</v>
      </c>
      <c r="L235" s="236">
        <v>8.8699999999999992</v>
      </c>
      <c r="M235" s="236"/>
      <c r="N235" s="236">
        <f>ROUND(L235*K235,2)</f>
        <v>228154.14</v>
      </c>
      <c r="O235" s="236"/>
      <c r="P235" s="236"/>
      <c r="Q235" s="236"/>
      <c r="R235" s="145"/>
      <c r="T235" s="146" t="s">
        <v>5</v>
      </c>
      <c r="U235" s="43" t="s">
        <v>44</v>
      </c>
      <c r="V235" s="147">
        <v>2E-3</v>
      </c>
      <c r="W235" s="147">
        <f>V235*K235</f>
        <v>51.444000000000003</v>
      </c>
      <c r="X235" s="147">
        <v>0</v>
      </c>
      <c r="Y235" s="147">
        <f>X235*K235</f>
        <v>0</v>
      </c>
      <c r="Z235" s="147">
        <v>0</v>
      </c>
      <c r="AA235" s="148">
        <f>Z235*K235</f>
        <v>0</v>
      </c>
      <c r="AR235" s="21" t="s">
        <v>146</v>
      </c>
      <c r="AT235" s="21" t="s">
        <v>142</v>
      </c>
      <c r="AU235" s="21" t="s">
        <v>104</v>
      </c>
      <c r="AY235" s="21" t="s">
        <v>140</v>
      </c>
      <c r="BE235" s="149">
        <f>IF(U235="základní",N235,0)</f>
        <v>228154.14</v>
      </c>
      <c r="BF235" s="149">
        <f>IF(U235="snížená",N235,0)</f>
        <v>0</v>
      </c>
      <c r="BG235" s="149">
        <f>IF(U235="zákl. přenesená",N235,0)</f>
        <v>0</v>
      </c>
      <c r="BH235" s="149">
        <f>IF(U235="sníž. přenesená",N235,0)</f>
        <v>0</v>
      </c>
      <c r="BI235" s="149">
        <f>IF(U235="nulová",N235,0)</f>
        <v>0</v>
      </c>
      <c r="BJ235" s="21" t="s">
        <v>87</v>
      </c>
      <c r="BK235" s="149">
        <f>ROUND(L235*K235,2)</f>
        <v>228154.14</v>
      </c>
      <c r="BL235" s="21" t="s">
        <v>146</v>
      </c>
      <c r="BM235" s="21" t="s">
        <v>439</v>
      </c>
    </row>
    <row r="236" spans="2:65" s="12" customFormat="1" ht="14.4" customHeight="1">
      <c r="B236" s="170"/>
      <c r="C236" s="171"/>
      <c r="D236" s="171"/>
      <c r="E236" s="172" t="s">
        <v>5</v>
      </c>
      <c r="F236" s="243" t="s">
        <v>440</v>
      </c>
      <c r="G236" s="244"/>
      <c r="H236" s="244"/>
      <c r="I236" s="244"/>
      <c r="J236" s="171"/>
      <c r="K236" s="172" t="s">
        <v>5</v>
      </c>
      <c r="L236" s="171"/>
      <c r="M236" s="171"/>
      <c r="N236" s="171"/>
      <c r="O236" s="171"/>
      <c r="P236" s="171"/>
      <c r="Q236" s="171"/>
      <c r="R236" s="173"/>
      <c r="T236" s="174"/>
      <c r="U236" s="171"/>
      <c r="V236" s="171"/>
      <c r="W236" s="171"/>
      <c r="X236" s="171"/>
      <c r="Y236" s="171"/>
      <c r="Z236" s="171"/>
      <c r="AA236" s="175"/>
      <c r="AT236" s="176" t="s">
        <v>149</v>
      </c>
      <c r="AU236" s="176" t="s">
        <v>104</v>
      </c>
      <c r="AV236" s="12" t="s">
        <v>87</v>
      </c>
      <c r="AW236" s="12" t="s">
        <v>35</v>
      </c>
      <c r="AX236" s="12" t="s">
        <v>79</v>
      </c>
      <c r="AY236" s="176" t="s">
        <v>140</v>
      </c>
    </row>
    <row r="237" spans="2:65" s="10" customFormat="1" ht="14.4" customHeight="1">
      <c r="B237" s="150"/>
      <c r="C237" s="151"/>
      <c r="D237" s="151"/>
      <c r="E237" s="152" t="s">
        <v>5</v>
      </c>
      <c r="F237" s="245" t="s">
        <v>441</v>
      </c>
      <c r="G237" s="246"/>
      <c r="H237" s="246"/>
      <c r="I237" s="246"/>
      <c r="J237" s="151"/>
      <c r="K237" s="153">
        <v>25722</v>
      </c>
      <c r="L237" s="151"/>
      <c r="M237" s="151"/>
      <c r="N237" s="151"/>
      <c r="O237" s="151"/>
      <c r="P237" s="151"/>
      <c r="Q237" s="151"/>
      <c r="R237" s="154"/>
      <c r="T237" s="155"/>
      <c r="U237" s="151"/>
      <c r="V237" s="151"/>
      <c r="W237" s="151"/>
      <c r="X237" s="151"/>
      <c r="Y237" s="151"/>
      <c r="Z237" s="151"/>
      <c r="AA237" s="156"/>
      <c r="AT237" s="157" t="s">
        <v>149</v>
      </c>
      <c r="AU237" s="157" t="s">
        <v>104</v>
      </c>
      <c r="AV237" s="10" t="s">
        <v>104</v>
      </c>
      <c r="AW237" s="10" t="s">
        <v>35</v>
      </c>
      <c r="AX237" s="10" t="s">
        <v>79</v>
      </c>
      <c r="AY237" s="157" t="s">
        <v>140</v>
      </c>
    </row>
    <row r="238" spans="2:65" s="11" customFormat="1" ht="14.4" customHeight="1">
      <c r="B238" s="158"/>
      <c r="C238" s="159"/>
      <c r="D238" s="159"/>
      <c r="E238" s="160" t="s">
        <v>5</v>
      </c>
      <c r="F238" s="239" t="s">
        <v>150</v>
      </c>
      <c r="G238" s="240"/>
      <c r="H238" s="240"/>
      <c r="I238" s="240"/>
      <c r="J238" s="159"/>
      <c r="K238" s="161">
        <v>25722</v>
      </c>
      <c r="L238" s="159"/>
      <c r="M238" s="159"/>
      <c r="N238" s="159"/>
      <c r="O238" s="159"/>
      <c r="P238" s="159"/>
      <c r="Q238" s="159"/>
      <c r="R238" s="162"/>
      <c r="T238" s="163"/>
      <c r="U238" s="159"/>
      <c r="V238" s="159"/>
      <c r="W238" s="159"/>
      <c r="X238" s="159"/>
      <c r="Y238" s="159"/>
      <c r="Z238" s="159"/>
      <c r="AA238" s="164"/>
      <c r="AT238" s="165" t="s">
        <v>149</v>
      </c>
      <c r="AU238" s="165" t="s">
        <v>104</v>
      </c>
      <c r="AV238" s="11" t="s">
        <v>146</v>
      </c>
      <c r="AW238" s="11" t="s">
        <v>35</v>
      </c>
      <c r="AX238" s="11" t="s">
        <v>87</v>
      </c>
      <c r="AY238" s="165" t="s">
        <v>140</v>
      </c>
    </row>
    <row r="239" spans="2:65" s="1" customFormat="1" ht="22.8" customHeight="1">
      <c r="B239" s="140"/>
      <c r="C239" s="141" t="s">
        <v>442</v>
      </c>
      <c r="D239" s="141" t="s">
        <v>142</v>
      </c>
      <c r="E239" s="142" t="s">
        <v>443</v>
      </c>
      <c r="F239" s="235" t="s">
        <v>444</v>
      </c>
      <c r="G239" s="235"/>
      <c r="H239" s="235"/>
      <c r="I239" s="235"/>
      <c r="J239" s="143" t="s">
        <v>248</v>
      </c>
      <c r="K239" s="144">
        <v>6276.3310000000001</v>
      </c>
      <c r="L239" s="236">
        <v>545</v>
      </c>
      <c r="M239" s="236"/>
      <c r="N239" s="236">
        <f>ROUND(L239*K239,2)</f>
        <v>3420600.4</v>
      </c>
      <c r="O239" s="236"/>
      <c r="P239" s="236"/>
      <c r="Q239" s="236"/>
      <c r="R239" s="145"/>
      <c r="T239" s="146" t="s">
        <v>5</v>
      </c>
      <c r="U239" s="43" t="s">
        <v>44</v>
      </c>
      <c r="V239" s="147">
        <v>0.83499999999999996</v>
      </c>
      <c r="W239" s="147">
        <f>V239*K239</f>
        <v>5240.7363850000002</v>
      </c>
      <c r="X239" s="147">
        <v>0</v>
      </c>
      <c r="Y239" s="147">
        <f>X239*K239</f>
        <v>0</v>
      </c>
      <c r="Z239" s="147">
        <v>0</v>
      </c>
      <c r="AA239" s="148">
        <f>Z239*K239</f>
        <v>0</v>
      </c>
      <c r="AR239" s="21" t="s">
        <v>146</v>
      </c>
      <c r="AT239" s="21" t="s">
        <v>142</v>
      </c>
      <c r="AU239" s="21" t="s">
        <v>104</v>
      </c>
      <c r="AY239" s="21" t="s">
        <v>140</v>
      </c>
      <c r="BE239" s="149">
        <f>IF(U239="základní",N239,0)</f>
        <v>3420600.4</v>
      </c>
      <c r="BF239" s="149">
        <f>IF(U239="snížená",N239,0)</f>
        <v>0</v>
      </c>
      <c r="BG239" s="149">
        <f>IF(U239="zákl. přenesená",N239,0)</f>
        <v>0</v>
      </c>
      <c r="BH239" s="149">
        <f>IF(U239="sníž. přenesená",N239,0)</f>
        <v>0</v>
      </c>
      <c r="BI239" s="149">
        <f>IF(U239="nulová",N239,0)</f>
        <v>0</v>
      </c>
      <c r="BJ239" s="21" t="s">
        <v>87</v>
      </c>
      <c r="BK239" s="149">
        <f>ROUND(L239*K239,2)</f>
        <v>3420600.4</v>
      </c>
      <c r="BL239" s="21" t="s">
        <v>146</v>
      </c>
      <c r="BM239" s="21" t="s">
        <v>445</v>
      </c>
    </row>
    <row r="240" spans="2:65" s="10" customFormat="1" ht="14.4" customHeight="1">
      <c r="B240" s="150"/>
      <c r="C240" s="151"/>
      <c r="D240" s="151"/>
      <c r="E240" s="152" t="s">
        <v>5</v>
      </c>
      <c r="F240" s="237" t="s">
        <v>446</v>
      </c>
      <c r="G240" s="238"/>
      <c r="H240" s="238"/>
      <c r="I240" s="238"/>
      <c r="J240" s="151"/>
      <c r="K240" s="153">
        <v>6276.3310000000001</v>
      </c>
      <c r="L240" s="151"/>
      <c r="M240" s="151"/>
      <c r="N240" s="151"/>
      <c r="O240" s="151"/>
      <c r="P240" s="151"/>
      <c r="Q240" s="151"/>
      <c r="R240" s="154"/>
      <c r="T240" s="155"/>
      <c r="U240" s="151"/>
      <c r="V240" s="151"/>
      <c r="W240" s="151"/>
      <c r="X240" s="151"/>
      <c r="Y240" s="151"/>
      <c r="Z240" s="151"/>
      <c r="AA240" s="156"/>
      <c r="AT240" s="157" t="s">
        <v>149</v>
      </c>
      <c r="AU240" s="157" t="s">
        <v>104</v>
      </c>
      <c r="AV240" s="10" t="s">
        <v>104</v>
      </c>
      <c r="AW240" s="10" t="s">
        <v>35</v>
      </c>
      <c r="AX240" s="10" t="s">
        <v>79</v>
      </c>
      <c r="AY240" s="157" t="s">
        <v>140</v>
      </c>
    </row>
    <row r="241" spans="2:65" s="11" customFormat="1" ht="14.4" customHeight="1">
      <c r="B241" s="158"/>
      <c r="C241" s="159"/>
      <c r="D241" s="159"/>
      <c r="E241" s="160" t="s">
        <v>5</v>
      </c>
      <c r="F241" s="239" t="s">
        <v>150</v>
      </c>
      <c r="G241" s="240"/>
      <c r="H241" s="240"/>
      <c r="I241" s="240"/>
      <c r="J241" s="159"/>
      <c r="K241" s="161">
        <v>6276.3310000000001</v>
      </c>
      <c r="L241" s="159"/>
      <c r="M241" s="159"/>
      <c r="N241" s="159"/>
      <c r="O241" s="159"/>
      <c r="P241" s="159"/>
      <c r="Q241" s="159"/>
      <c r="R241" s="162"/>
      <c r="T241" s="163"/>
      <c r="U241" s="159"/>
      <c r="V241" s="159"/>
      <c r="W241" s="159"/>
      <c r="X241" s="159"/>
      <c r="Y241" s="159"/>
      <c r="Z241" s="159"/>
      <c r="AA241" s="164"/>
      <c r="AT241" s="165" t="s">
        <v>149</v>
      </c>
      <c r="AU241" s="165" t="s">
        <v>104</v>
      </c>
      <c r="AV241" s="11" t="s">
        <v>146</v>
      </c>
      <c r="AW241" s="11" t="s">
        <v>35</v>
      </c>
      <c r="AX241" s="11" t="s">
        <v>87</v>
      </c>
      <c r="AY241" s="165" t="s">
        <v>140</v>
      </c>
    </row>
    <row r="242" spans="2:65" s="1" customFormat="1" ht="22.8" customHeight="1">
      <c r="B242" s="140"/>
      <c r="C242" s="141" t="s">
        <v>447</v>
      </c>
      <c r="D242" s="141" t="s">
        <v>142</v>
      </c>
      <c r="E242" s="142" t="s">
        <v>448</v>
      </c>
      <c r="F242" s="235" t="s">
        <v>449</v>
      </c>
      <c r="G242" s="235"/>
      <c r="H242" s="235"/>
      <c r="I242" s="235"/>
      <c r="J242" s="143" t="s">
        <v>248</v>
      </c>
      <c r="K242" s="144">
        <v>94144.964999999997</v>
      </c>
      <c r="L242" s="236">
        <v>15.1</v>
      </c>
      <c r="M242" s="236"/>
      <c r="N242" s="236">
        <f>ROUND(L242*K242,2)</f>
        <v>1421588.97</v>
      </c>
      <c r="O242" s="236"/>
      <c r="P242" s="236"/>
      <c r="Q242" s="236"/>
      <c r="R242" s="145"/>
      <c r="T242" s="146" t="s">
        <v>5</v>
      </c>
      <c r="U242" s="43" t="s">
        <v>44</v>
      </c>
      <c r="V242" s="147">
        <v>4.0000000000000001E-3</v>
      </c>
      <c r="W242" s="147">
        <f>V242*K242</f>
        <v>376.57986</v>
      </c>
      <c r="X242" s="147">
        <v>0</v>
      </c>
      <c r="Y242" s="147">
        <f>X242*K242</f>
        <v>0</v>
      </c>
      <c r="Z242" s="147">
        <v>0</v>
      </c>
      <c r="AA242" s="148">
        <f>Z242*K242</f>
        <v>0</v>
      </c>
      <c r="AR242" s="21" t="s">
        <v>146</v>
      </c>
      <c r="AT242" s="21" t="s">
        <v>142</v>
      </c>
      <c r="AU242" s="21" t="s">
        <v>104</v>
      </c>
      <c r="AY242" s="21" t="s">
        <v>140</v>
      </c>
      <c r="BE242" s="149">
        <f>IF(U242="základní",N242,0)</f>
        <v>1421588.97</v>
      </c>
      <c r="BF242" s="149">
        <f>IF(U242="snížená",N242,0)</f>
        <v>0</v>
      </c>
      <c r="BG242" s="149">
        <f>IF(U242="zákl. přenesená",N242,0)</f>
        <v>0</v>
      </c>
      <c r="BH242" s="149">
        <f>IF(U242="sníž. přenesená",N242,0)</f>
        <v>0</v>
      </c>
      <c r="BI242" s="149">
        <f>IF(U242="nulová",N242,0)</f>
        <v>0</v>
      </c>
      <c r="BJ242" s="21" t="s">
        <v>87</v>
      </c>
      <c r="BK242" s="149">
        <f>ROUND(L242*K242,2)</f>
        <v>1421588.97</v>
      </c>
      <c r="BL242" s="21" t="s">
        <v>146</v>
      </c>
      <c r="BM242" s="21" t="s">
        <v>450</v>
      </c>
    </row>
    <row r="243" spans="2:65" s="12" customFormat="1" ht="14.4" customHeight="1">
      <c r="B243" s="170"/>
      <c r="C243" s="171"/>
      <c r="D243" s="171"/>
      <c r="E243" s="172" t="s">
        <v>5</v>
      </c>
      <c r="F243" s="243" t="s">
        <v>440</v>
      </c>
      <c r="G243" s="244"/>
      <c r="H243" s="244"/>
      <c r="I243" s="244"/>
      <c r="J243" s="171"/>
      <c r="K243" s="172" t="s">
        <v>5</v>
      </c>
      <c r="L243" s="171"/>
      <c r="M243" s="171"/>
      <c r="N243" s="171"/>
      <c r="O243" s="171"/>
      <c r="P243" s="171"/>
      <c r="Q243" s="171"/>
      <c r="R243" s="173"/>
      <c r="T243" s="174"/>
      <c r="U243" s="171"/>
      <c r="V243" s="171"/>
      <c r="W243" s="171"/>
      <c r="X243" s="171"/>
      <c r="Y243" s="171"/>
      <c r="Z243" s="171"/>
      <c r="AA243" s="175"/>
      <c r="AT243" s="176" t="s">
        <v>149</v>
      </c>
      <c r="AU243" s="176" t="s">
        <v>104</v>
      </c>
      <c r="AV243" s="12" t="s">
        <v>87</v>
      </c>
      <c r="AW243" s="12" t="s">
        <v>35</v>
      </c>
      <c r="AX243" s="12" t="s">
        <v>79</v>
      </c>
      <c r="AY243" s="176" t="s">
        <v>140</v>
      </c>
    </row>
    <row r="244" spans="2:65" s="10" customFormat="1" ht="14.4" customHeight="1">
      <c r="B244" s="150"/>
      <c r="C244" s="151"/>
      <c r="D244" s="151"/>
      <c r="E244" s="152" t="s">
        <v>5</v>
      </c>
      <c r="F244" s="245" t="s">
        <v>451</v>
      </c>
      <c r="G244" s="246"/>
      <c r="H244" s="246"/>
      <c r="I244" s="246"/>
      <c r="J244" s="151"/>
      <c r="K244" s="153">
        <v>94144.964999999997</v>
      </c>
      <c r="L244" s="151"/>
      <c r="M244" s="151"/>
      <c r="N244" s="151"/>
      <c r="O244" s="151"/>
      <c r="P244" s="151"/>
      <c r="Q244" s="151"/>
      <c r="R244" s="154"/>
      <c r="T244" s="155"/>
      <c r="U244" s="151"/>
      <c r="V244" s="151"/>
      <c r="W244" s="151"/>
      <c r="X244" s="151"/>
      <c r="Y244" s="151"/>
      <c r="Z244" s="151"/>
      <c r="AA244" s="156"/>
      <c r="AT244" s="157" t="s">
        <v>149</v>
      </c>
      <c r="AU244" s="157" t="s">
        <v>104</v>
      </c>
      <c r="AV244" s="10" t="s">
        <v>104</v>
      </c>
      <c r="AW244" s="10" t="s">
        <v>35</v>
      </c>
      <c r="AX244" s="10" t="s">
        <v>79</v>
      </c>
      <c r="AY244" s="157" t="s">
        <v>140</v>
      </c>
    </row>
    <row r="245" spans="2:65" s="11" customFormat="1" ht="14.4" customHeight="1">
      <c r="B245" s="158"/>
      <c r="C245" s="159"/>
      <c r="D245" s="159"/>
      <c r="E245" s="160" t="s">
        <v>5</v>
      </c>
      <c r="F245" s="239" t="s">
        <v>150</v>
      </c>
      <c r="G245" s="240"/>
      <c r="H245" s="240"/>
      <c r="I245" s="240"/>
      <c r="J245" s="159"/>
      <c r="K245" s="161">
        <v>94144.964999999997</v>
      </c>
      <c r="L245" s="159"/>
      <c r="M245" s="159"/>
      <c r="N245" s="159"/>
      <c r="O245" s="159"/>
      <c r="P245" s="159"/>
      <c r="Q245" s="159"/>
      <c r="R245" s="162"/>
      <c r="T245" s="163"/>
      <c r="U245" s="159"/>
      <c r="V245" s="159"/>
      <c r="W245" s="159"/>
      <c r="X245" s="159"/>
      <c r="Y245" s="159"/>
      <c r="Z245" s="159"/>
      <c r="AA245" s="164"/>
      <c r="AT245" s="165" t="s">
        <v>149</v>
      </c>
      <c r="AU245" s="165" t="s">
        <v>104</v>
      </c>
      <c r="AV245" s="11" t="s">
        <v>146</v>
      </c>
      <c r="AW245" s="11" t="s">
        <v>35</v>
      </c>
      <c r="AX245" s="11" t="s">
        <v>87</v>
      </c>
      <c r="AY245" s="165" t="s">
        <v>140</v>
      </c>
    </row>
    <row r="246" spans="2:65" s="1" customFormat="1" ht="22.8" customHeight="1">
      <c r="B246" s="140"/>
      <c r="C246" s="141" t="s">
        <v>452</v>
      </c>
      <c r="D246" s="141" t="s">
        <v>142</v>
      </c>
      <c r="E246" s="142" t="s">
        <v>453</v>
      </c>
      <c r="F246" s="235" t="s">
        <v>454</v>
      </c>
      <c r="G246" s="235"/>
      <c r="H246" s="235"/>
      <c r="I246" s="235"/>
      <c r="J246" s="143" t="s">
        <v>248</v>
      </c>
      <c r="K246" s="144">
        <v>1714.08</v>
      </c>
      <c r="L246" s="236">
        <v>150</v>
      </c>
      <c r="M246" s="236"/>
      <c r="N246" s="236">
        <f>ROUND(L246*K246,2)</f>
        <v>257112</v>
      </c>
      <c r="O246" s="236"/>
      <c r="P246" s="236"/>
      <c r="Q246" s="236"/>
      <c r="R246" s="145"/>
      <c r="T246" s="146" t="s">
        <v>5</v>
      </c>
      <c r="U246" s="43" t="s">
        <v>44</v>
      </c>
      <c r="V246" s="147">
        <v>0.159</v>
      </c>
      <c r="W246" s="147">
        <f>V246*K246</f>
        <v>272.53872000000001</v>
      </c>
      <c r="X246" s="147">
        <v>0</v>
      </c>
      <c r="Y246" s="147">
        <f>X246*K246</f>
        <v>0</v>
      </c>
      <c r="Z246" s="147">
        <v>0</v>
      </c>
      <c r="AA246" s="148">
        <f>Z246*K246</f>
        <v>0</v>
      </c>
      <c r="AR246" s="21" t="s">
        <v>146</v>
      </c>
      <c r="AT246" s="21" t="s">
        <v>142</v>
      </c>
      <c r="AU246" s="21" t="s">
        <v>104</v>
      </c>
      <c r="AY246" s="21" t="s">
        <v>140</v>
      </c>
      <c r="BE246" s="149">
        <f>IF(U246="základní",N246,0)</f>
        <v>257112</v>
      </c>
      <c r="BF246" s="149">
        <f>IF(U246="snížená",N246,0)</f>
        <v>0</v>
      </c>
      <c r="BG246" s="149">
        <f>IF(U246="zákl. přenesená",N246,0)</f>
        <v>0</v>
      </c>
      <c r="BH246" s="149">
        <f>IF(U246="sníž. přenesená",N246,0)</f>
        <v>0</v>
      </c>
      <c r="BI246" s="149">
        <f>IF(U246="nulová",N246,0)</f>
        <v>0</v>
      </c>
      <c r="BJ246" s="21" t="s">
        <v>87</v>
      </c>
      <c r="BK246" s="149">
        <f>ROUND(L246*K246,2)</f>
        <v>257112</v>
      </c>
      <c r="BL246" s="21" t="s">
        <v>146</v>
      </c>
      <c r="BM246" s="21" t="s">
        <v>455</v>
      </c>
    </row>
    <row r="247" spans="2:65" s="1" customFormat="1" ht="34.200000000000003" customHeight="1">
      <c r="B247" s="140"/>
      <c r="C247" s="141" t="s">
        <v>456</v>
      </c>
      <c r="D247" s="141" t="s">
        <v>142</v>
      </c>
      <c r="E247" s="142" t="s">
        <v>457</v>
      </c>
      <c r="F247" s="235" t="s">
        <v>458</v>
      </c>
      <c r="G247" s="235"/>
      <c r="H247" s="235"/>
      <c r="I247" s="235"/>
      <c r="J247" s="143" t="s">
        <v>248</v>
      </c>
      <c r="K247" s="144">
        <v>6276.3310000000001</v>
      </c>
      <c r="L247" s="236">
        <v>458</v>
      </c>
      <c r="M247" s="236"/>
      <c r="N247" s="236">
        <f>ROUND(L247*K247,2)</f>
        <v>2874559.6</v>
      </c>
      <c r="O247" s="236"/>
      <c r="P247" s="236"/>
      <c r="Q247" s="236"/>
      <c r="R247" s="145"/>
      <c r="T247" s="146" t="s">
        <v>5</v>
      </c>
      <c r="U247" s="43" t="s">
        <v>44</v>
      </c>
      <c r="V247" s="147">
        <v>0.376</v>
      </c>
      <c r="W247" s="147">
        <f>V247*K247</f>
        <v>2359.9004559999998</v>
      </c>
      <c r="X247" s="147">
        <v>0</v>
      </c>
      <c r="Y247" s="147">
        <f>X247*K247</f>
        <v>0</v>
      </c>
      <c r="Z247" s="147">
        <v>0</v>
      </c>
      <c r="AA247" s="148">
        <f>Z247*K247</f>
        <v>0</v>
      </c>
      <c r="AR247" s="21" t="s">
        <v>146</v>
      </c>
      <c r="AT247" s="21" t="s">
        <v>142</v>
      </c>
      <c r="AU247" s="21" t="s">
        <v>104</v>
      </c>
      <c r="AY247" s="21" t="s">
        <v>140</v>
      </c>
      <c r="BE247" s="149">
        <f>IF(U247="základní",N247,0)</f>
        <v>2874559.6</v>
      </c>
      <c r="BF247" s="149">
        <f>IF(U247="snížená",N247,0)</f>
        <v>0</v>
      </c>
      <c r="BG247" s="149">
        <f>IF(U247="zákl. přenesená",N247,0)</f>
        <v>0</v>
      </c>
      <c r="BH247" s="149">
        <f>IF(U247="sníž. přenesená",N247,0)</f>
        <v>0</v>
      </c>
      <c r="BI247" s="149">
        <f>IF(U247="nulová",N247,0)</f>
        <v>0</v>
      </c>
      <c r="BJ247" s="21" t="s">
        <v>87</v>
      </c>
      <c r="BK247" s="149">
        <f>ROUND(L247*K247,2)</f>
        <v>2874559.6</v>
      </c>
      <c r="BL247" s="21" t="s">
        <v>146</v>
      </c>
      <c r="BM247" s="21" t="s">
        <v>459</v>
      </c>
    </row>
    <row r="248" spans="2:65" s="1" customFormat="1" ht="45.6" customHeight="1">
      <c r="B248" s="140"/>
      <c r="C248" s="141" t="s">
        <v>460</v>
      </c>
      <c r="D248" s="141" t="s">
        <v>142</v>
      </c>
      <c r="E248" s="142" t="s">
        <v>461</v>
      </c>
      <c r="F248" s="235" t="s">
        <v>462</v>
      </c>
      <c r="G248" s="235"/>
      <c r="H248" s="235"/>
      <c r="I248" s="235"/>
      <c r="J248" s="143" t="s">
        <v>248</v>
      </c>
      <c r="K248" s="144">
        <v>1.2050000000000001</v>
      </c>
      <c r="L248" s="236">
        <v>650</v>
      </c>
      <c r="M248" s="236"/>
      <c r="N248" s="236">
        <f>ROUND(L248*K248,2)</f>
        <v>783.25</v>
      </c>
      <c r="O248" s="236"/>
      <c r="P248" s="236"/>
      <c r="Q248" s="236"/>
      <c r="R248" s="145"/>
      <c r="T248" s="146" t="s">
        <v>5</v>
      </c>
      <c r="U248" s="43" t="s">
        <v>44</v>
      </c>
      <c r="V248" s="147">
        <v>0</v>
      </c>
      <c r="W248" s="147">
        <f>V248*K248</f>
        <v>0</v>
      </c>
      <c r="X248" s="147">
        <v>0</v>
      </c>
      <c r="Y248" s="147">
        <f>X248*K248</f>
        <v>0</v>
      </c>
      <c r="Z248" s="147">
        <v>0</v>
      </c>
      <c r="AA248" s="148">
        <f>Z248*K248</f>
        <v>0</v>
      </c>
      <c r="AR248" s="21" t="s">
        <v>146</v>
      </c>
      <c r="AT248" s="21" t="s">
        <v>142</v>
      </c>
      <c r="AU248" s="21" t="s">
        <v>104</v>
      </c>
      <c r="AY248" s="21" t="s">
        <v>140</v>
      </c>
      <c r="BE248" s="149">
        <f>IF(U248="základní",N248,0)</f>
        <v>783.25</v>
      </c>
      <c r="BF248" s="149">
        <f>IF(U248="snížená",N248,0)</f>
        <v>0</v>
      </c>
      <c r="BG248" s="149">
        <f>IF(U248="zákl. přenesená",N248,0)</f>
        <v>0</v>
      </c>
      <c r="BH248" s="149">
        <f>IF(U248="sníž. přenesená",N248,0)</f>
        <v>0</v>
      </c>
      <c r="BI248" s="149">
        <f>IF(U248="nulová",N248,0)</f>
        <v>0</v>
      </c>
      <c r="BJ248" s="21" t="s">
        <v>87</v>
      </c>
      <c r="BK248" s="149">
        <f>ROUND(L248*K248,2)</f>
        <v>783.25</v>
      </c>
      <c r="BL248" s="21" t="s">
        <v>146</v>
      </c>
      <c r="BM248" s="21" t="s">
        <v>463</v>
      </c>
    </row>
    <row r="249" spans="2:65" s="1" customFormat="1" ht="22.8" customHeight="1">
      <c r="B249" s="140"/>
      <c r="C249" s="141" t="s">
        <v>464</v>
      </c>
      <c r="D249" s="141" t="s">
        <v>142</v>
      </c>
      <c r="E249" s="142" t="s">
        <v>465</v>
      </c>
      <c r="F249" s="235" t="s">
        <v>466</v>
      </c>
      <c r="G249" s="235"/>
      <c r="H249" s="235"/>
      <c r="I249" s="235"/>
      <c r="J249" s="143" t="s">
        <v>248</v>
      </c>
      <c r="K249" s="144">
        <v>18.486000000000001</v>
      </c>
      <c r="L249" s="236">
        <v>150</v>
      </c>
      <c r="M249" s="236"/>
      <c r="N249" s="236">
        <f>ROUND(L249*K249,2)</f>
        <v>2772.9</v>
      </c>
      <c r="O249" s="236"/>
      <c r="P249" s="236"/>
      <c r="Q249" s="236"/>
      <c r="R249" s="145"/>
      <c r="T249" s="146" t="s">
        <v>5</v>
      </c>
      <c r="U249" s="43" t="s">
        <v>44</v>
      </c>
      <c r="V249" s="147">
        <v>0</v>
      </c>
      <c r="W249" s="147">
        <f>V249*K249</f>
        <v>0</v>
      </c>
      <c r="X249" s="147">
        <v>0</v>
      </c>
      <c r="Y249" s="147">
        <f>X249*K249</f>
        <v>0</v>
      </c>
      <c r="Z249" s="147">
        <v>0</v>
      </c>
      <c r="AA249" s="148">
        <f>Z249*K249</f>
        <v>0</v>
      </c>
      <c r="AR249" s="21" t="s">
        <v>146</v>
      </c>
      <c r="AT249" s="21" t="s">
        <v>142</v>
      </c>
      <c r="AU249" s="21" t="s">
        <v>104</v>
      </c>
      <c r="AY249" s="21" t="s">
        <v>140</v>
      </c>
      <c r="BE249" s="149">
        <f>IF(U249="základní",N249,0)</f>
        <v>2772.9</v>
      </c>
      <c r="BF249" s="149">
        <f>IF(U249="snížená",N249,0)</f>
        <v>0</v>
      </c>
      <c r="BG249" s="149">
        <f>IF(U249="zákl. přenesená",N249,0)</f>
        <v>0</v>
      </c>
      <c r="BH249" s="149">
        <f>IF(U249="sníž. přenesená",N249,0)</f>
        <v>0</v>
      </c>
      <c r="BI249" s="149">
        <f>IF(U249="nulová",N249,0)</f>
        <v>0</v>
      </c>
      <c r="BJ249" s="21" t="s">
        <v>87</v>
      </c>
      <c r="BK249" s="149">
        <f>ROUND(L249*K249,2)</f>
        <v>2772.9</v>
      </c>
      <c r="BL249" s="21" t="s">
        <v>146</v>
      </c>
      <c r="BM249" s="21" t="s">
        <v>467</v>
      </c>
    </row>
    <row r="250" spans="2:65" s="10" customFormat="1" ht="14.4" customHeight="1">
      <c r="B250" s="150"/>
      <c r="C250" s="151"/>
      <c r="D250" s="151"/>
      <c r="E250" s="152" t="s">
        <v>5</v>
      </c>
      <c r="F250" s="237" t="s">
        <v>468</v>
      </c>
      <c r="G250" s="238"/>
      <c r="H250" s="238"/>
      <c r="I250" s="238"/>
      <c r="J250" s="151"/>
      <c r="K250" s="153">
        <v>18.486000000000001</v>
      </c>
      <c r="L250" s="151"/>
      <c r="M250" s="151"/>
      <c r="N250" s="151"/>
      <c r="O250" s="151"/>
      <c r="P250" s="151"/>
      <c r="Q250" s="151"/>
      <c r="R250" s="154"/>
      <c r="T250" s="155"/>
      <c r="U250" s="151"/>
      <c r="V250" s="151"/>
      <c r="W250" s="151"/>
      <c r="X250" s="151"/>
      <c r="Y250" s="151"/>
      <c r="Z250" s="151"/>
      <c r="AA250" s="156"/>
      <c r="AT250" s="157" t="s">
        <v>149</v>
      </c>
      <c r="AU250" s="157" t="s">
        <v>104</v>
      </c>
      <c r="AV250" s="10" t="s">
        <v>104</v>
      </c>
      <c r="AW250" s="10" t="s">
        <v>35</v>
      </c>
      <c r="AX250" s="10" t="s">
        <v>79</v>
      </c>
      <c r="AY250" s="157" t="s">
        <v>140</v>
      </c>
    </row>
    <row r="251" spans="2:65" s="11" customFormat="1" ht="14.4" customHeight="1">
      <c r="B251" s="158"/>
      <c r="C251" s="159"/>
      <c r="D251" s="159"/>
      <c r="E251" s="160" t="s">
        <v>5</v>
      </c>
      <c r="F251" s="239" t="s">
        <v>150</v>
      </c>
      <c r="G251" s="240"/>
      <c r="H251" s="240"/>
      <c r="I251" s="240"/>
      <c r="J251" s="159"/>
      <c r="K251" s="161">
        <v>18.486000000000001</v>
      </c>
      <c r="L251" s="159"/>
      <c r="M251" s="159"/>
      <c r="N251" s="159"/>
      <c r="O251" s="159"/>
      <c r="P251" s="159"/>
      <c r="Q251" s="159"/>
      <c r="R251" s="162"/>
      <c r="T251" s="163"/>
      <c r="U251" s="159"/>
      <c r="V251" s="159"/>
      <c r="W251" s="159"/>
      <c r="X251" s="159"/>
      <c r="Y251" s="159"/>
      <c r="Z251" s="159"/>
      <c r="AA251" s="164"/>
      <c r="AT251" s="165" t="s">
        <v>149</v>
      </c>
      <c r="AU251" s="165" t="s">
        <v>104</v>
      </c>
      <c r="AV251" s="11" t="s">
        <v>146</v>
      </c>
      <c r="AW251" s="11" t="s">
        <v>35</v>
      </c>
      <c r="AX251" s="11" t="s">
        <v>87</v>
      </c>
      <c r="AY251" s="165" t="s">
        <v>140</v>
      </c>
    </row>
    <row r="252" spans="2:65" s="1" customFormat="1" ht="45.6" customHeight="1">
      <c r="B252" s="140"/>
      <c r="C252" s="141" t="s">
        <v>469</v>
      </c>
      <c r="D252" s="141" t="s">
        <v>142</v>
      </c>
      <c r="E252" s="142" t="s">
        <v>461</v>
      </c>
      <c r="F252" s="235" t="s">
        <v>462</v>
      </c>
      <c r="G252" s="235"/>
      <c r="H252" s="235"/>
      <c r="I252" s="235"/>
      <c r="J252" s="143" t="s">
        <v>248</v>
      </c>
      <c r="K252" s="144">
        <v>1.2050000000000001</v>
      </c>
      <c r="L252" s="236">
        <v>650</v>
      </c>
      <c r="M252" s="236"/>
      <c r="N252" s="236">
        <f>ROUND(L252*K252,2)</f>
        <v>783.25</v>
      </c>
      <c r="O252" s="236"/>
      <c r="P252" s="236"/>
      <c r="Q252" s="236"/>
      <c r="R252" s="145"/>
      <c r="T252" s="146" t="s">
        <v>5</v>
      </c>
      <c r="U252" s="43" t="s">
        <v>44</v>
      </c>
      <c r="V252" s="147">
        <v>0</v>
      </c>
      <c r="W252" s="147">
        <f>V252*K252</f>
        <v>0</v>
      </c>
      <c r="X252" s="147">
        <v>0</v>
      </c>
      <c r="Y252" s="147">
        <f>X252*K252</f>
        <v>0</v>
      </c>
      <c r="Z252" s="147">
        <v>0</v>
      </c>
      <c r="AA252" s="148">
        <f>Z252*K252</f>
        <v>0</v>
      </c>
      <c r="AR252" s="21" t="s">
        <v>146</v>
      </c>
      <c r="AT252" s="21" t="s">
        <v>142</v>
      </c>
      <c r="AU252" s="21" t="s">
        <v>104</v>
      </c>
      <c r="AY252" s="21" t="s">
        <v>140</v>
      </c>
      <c r="BE252" s="149">
        <f>IF(U252="základní",N252,0)</f>
        <v>783.25</v>
      </c>
      <c r="BF252" s="149">
        <f>IF(U252="snížená",N252,0)</f>
        <v>0</v>
      </c>
      <c r="BG252" s="149">
        <f>IF(U252="zákl. přenesená",N252,0)</f>
        <v>0</v>
      </c>
      <c r="BH252" s="149">
        <f>IF(U252="sníž. přenesená",N252,0)</f>
        <v>0</v>
      </c>
      <c r="BI252" s="149">
        <f>IF(U252="nulová",N252,0)</f>
        <v>0</v>
      </c>
      <c r="BJ252" s="21" t="s">
        <v>87</v>
      </c>
      <c r="BK252" s="149">
        <f>ROUND(L252*K252,2)</f>
        <v>783.25</v>
      </c>
      <c r="BL252" s="21" t="s">
        <v>146</v>
      </c>
      <c r="BM252" s="21" t="s">
        <v>470</v>
      </c>
    </row>
    <row r="253" spans="2:65" s="1" customFormat="1" ht="34.200000000000003" customHeight="1">
      <c r="B253" s="140"/>
      <c r="C253" s="141" t="s">
        <v>471</v>
      </c>
      <c r="D253" s="141" t="s">
        <v>142</v>
      </c>
      <c r="E253" s="142" t="s">
        <v>472</v>
      </c>
      <c r="F253" s="235" t="s">
        <v>473</v>
      </c>
      <c r="G253" s="235"/>
      <c r="H253" s="235"/>
      <c r="I253" s="235"/>
      <c r="J253" s="143" t="s">
        <v>248</v>
      </c>
      <c r="K253" s="144">
        <v>6256.64</v>
      </c>
      <c r="L253" s="236">
        <v>200</v>
      </c>
      <c r="M253" s="236"/>
      <c r="N253" s="236">
        <f>ROUND(L253*K253,2)</f>
        <v>1251328</v>
      </c>
      <c r="O253" s="236"/>
      <c r="P253" s="236"/>
      <c r="Q253" s="236"/>
      <c r="R253" s="145"/>
      <c r="T253" s="146" t="s">
        <v>5</v>
      </c>
      <c r="U253" s="43" t="s">
        <v>44</v>
      </c>
      <c r="V253" s="147">
        <v>0</v>
      </c>
      <c r="W253" s="147">
        <f>V253*K253</f>
        <v>0</v>
      </c>
      <c r="X253" s="147">
        <v>0</v>
      </c>
      <c r="Y253" s="147">
        <f>X253*K253</f>
        <v>0</v>
      </c>
      <c r="Z253" s="147">
        <v>0</v>
      </c>
      <c r="AA253" s="148">
        <f>Z253*K253</f>
        <v>0</v>
      </c>
      <c r="AR253" s="21" t="s">
        <v>146</v>
      </c>
      <c r="AT253" s="21" t="s">
        <v>142</v>
      </c>
      <c r="AU253" s="21" t="s">
        <v>104</v>
      </c>
      <c r="AY253" s="21" t="s">
        <v>140</v>
      </c>
      <c r="BE253" s="149">
        <f>IF(U253="základní",N253,0)</f>
        <v>1251328</v>
      </c>
      <c r="BF253" s="149">
        <f>IF(U253="snížená",N253,0)</f>
        <v>0</v>
      </c>
      <c r="BG253" s="149">
        <f>IF(U253="zákl. přenesená",N253,0)</f>
        <v>0</v>
      </c>
      <c r="BH253" s="149">
        <f>IF(U253="sníž. přenesená",N253,0)</f>
        <v>0</v>
      </c>
      <c r="BI253" s="149">
        <f>IF(U253="nulová",N253,0)</f>
        <v>0</v>
      </c>
      <c r="BJ253" s="21" t="s">
        <v>87</v>
      </c>
      <c r="BK253" s="149">
        <f>ROUND(L253*K253,2)</f>
        <v>1251328</v>
      </c>
      <c r="BL253" s="21" t="s">
        <v>146</v>
      </c>
      <c r="BM253" s="21" t="s">
        <v>474</v>
      </c>
    </row>
    <row r="254" spans="2:65" s="1" customFormat="1" ht="34.200000000000003" customHeight="1">
      <c r="B254" s="140"/>
      <c r="C254" s="141" t="s">
        <v>475</v>
      </c>
      <c r="D254" s="141" t="s">
        <v>142</v>
      </c>
      <c r="E254" s="142" t="s">
        <v>476</v>
      </c>
      <c r="F254" s="235" t="s">
        <v>477</v>
      </c>
      <c r="G254" s="235"/>
      <c r="H254" s="235"/>
      <c r="I254" s="235"/>
      <c r="J254" s="143" t="s">
        <v>248</v>
      </c>
      <c r="K254" s="144">
        <v>1714.08</v>
      </c>
      <c r="L254" s="236">
        <v>140</v>
      </c>
      <c r="M254" s="236"/>
      <c r="N254" s="236">
        <f>ROUND(L254*K254,2)</f>
        <v>239971.20000000001</v>
      </c>
      <c r="O254" s="236"/>
      <c r="P254" s="236"/>
      <c r="Q254" s="236"/>
      <c r="R254" s="145"/>
      <c r="T254" s="146" t="s">
        <v>5</v>
      </c>
      <c r="U254" s="43" t="s">
        <v>44</v>
      </c>
      <c r="V254" s="147">
        <v>0</v>
      </c>
      <c r="W254" s="147">
        <f>V254*K254</f>
        <v>0</v>
      </c>
      <c r="X254" s="147">
        <v>0</v>
      </c>
      <c r="Y254" s="147">
        <f>X254*K254</f>
        <v>0</v>
      </c>
      <c r="Z254" s="147">
        <v>0</v>
      </c>
      <c r="AA254" s="148">
        <f>Z254*K254</f>
        <v>0</v>
      </c>
      <c r="AR254" s="21" t="s">
        <v>146</v>
      </c>
      <c r="AT254" s="21" t="s">
        <v>142</v>
      </c>
      <c r="AU254" s="21" t="s">
        <v>104</v>
      </c>
      <c r="AY254" s="21" t="s">
        <v>140</v>
      </c>
      <c r="BE254" s="149">
        <f>IF(U254="základní",N254,0)</f>
        <v>239971.20000000001</v>
      </c>
      <c r="BF254" s="149">
        <f>IF(U254="snížená",N254,0)</f>
        <v>0</v>
      </c>
      <c r="BG254" s="149">
        <f>IF(U254="zákl. přenesená",N254,0)</f>
        <v>0</v>
      </c>
      <c r="BH254" s="149">
        <f>IF(U254="sníž. přenesená",N254,0)</f>
        <v>0</v>
      </c>
      <c r="BI254" s="149">
        <f>IF(U254="nulová",N254,0)</f>
        <v>0</v>
      </c>
      <c r="BJ254" s="21" t="s">
        <v>87</v>
      </c>
      <c r="BK254" s="149">
        <f>ROUND(L254*K254,2)</f>
        <v>239971.20000000001</v>
      </c>
      <c r="BL254" s="21" t="s">
        <v>146</v>
      </c>
      <c r="BM254" s="21" t="s">
        <v>478</v>
      </c>
    </row>
    <row r="255" spans="2:65" s="9" customFormat="1" ht="29.85" customHeight="1">
      <c r="B255" s="129"/>
      <c r="C255" s="130"/>
      <c r="D255" s="139" t="s">
        <v>124</v>
      </c>
      <c r="E255" s="139"/>
      <c r="F255" s="139"/>
      <c r="G255" s="139"/>
      <c r="H255" s="139"/>
      <c r="I255" s="139"/>
      <c r="J255" s="139"/>
      <c r="K255" s="139"/>
      <c r="L255" s="139"/>
      <c r="M255" s="139"/>
      <c r="N255" s="255">
        <f>BK255</f>
        <v>52983.199999999997</v>
      </c>
      <c r="O255" s="256"/>
      <c r="P255" s="256"/>
      <c r="Q255" s="256"/>
      <c r="R255" s="132"/>
      <c r="T255" s="133"/>
      <c r="U255" s="130"/>
      <c r="V255" s="130"/>
      <c r="W255" s="134">
        <f>W256</f>
        <v>57.99156</v>
      </c>
      <c r="X255" s="130"/>
      <c r="Y255" s="134">
        <f>Y256</f>
        <v>0</v>
      </c>
      <c r="Z255" s="130"/>
      <c r="AA255" s="135">
        <f>AA256</f>
        <v>0</v>
      </c>
      <c r="AR255" s="136" t="s">
        <v>87</v>
      </c>
      <c r="AT255" s="137" t="s">
        <v>78</v>
      </c>
      <c r="AU255" s="137" t="s">
        <v>87</v>
      </c>
      <c r="AY255" s="136" t="s">
        <v>140</v>
      </c>
      <c r="BK255" s="138">
        <f>BK256</f>
        <v>52983.199999999997</v>
      </c>
    </row>
    <row r="256" spans="2:65" s="1" customFormat="1" ht="45.6" customHeight="1">
      <c r="B256" s="140"/>
      <c r="C256" s="141" t="s">
        <v>479</v>
      </c>
      <c r="D256" s="141" t="s">
        <v>142</v>
      </c>
      <c r="E256" s="142" t="s">
        <v>480</v>
      </c>
      <c r="F256" s="235" t="s">
        <v>481</v>
      </c>
      <c r="G256" s="235"/>
      <c r="H256" s="235"/>
      <c r="I256" s="235"/>
      <c r="J256" s="143" t="s">
        <v>248</v>
      </c>
      <c r="K256" s="144">
        <v>878.66</v>
      </c>
      <c r="L256" s="236">
        <v>60.3</v>
      </c>
      <c r="M256" s="236"/>
      <c r="N256" s="236">
        <f>ROUND(L256*K256,2)</f>
        <v>52983.199999999997</v>
      </c>
      <c r="O256" s="236"/>
      <c r="P256" s="236"/>
      <c r="Q256" s="236"/>
      <c r="R256" s="145"/>
      <c r="T256" s="146" t="s">
        <v>5</v>
      </c>
      <c r="U256" s="177" t="s">
        <v>44</v>
      </c>
      <c r="V256" s="178">
        <v>6.6000000000000003E-2</v>
      </c>
      <c r="W256" s="178">
        <f>V256*K256</f>
        <v>57.99156</v>
      </c>
      <c r="X256" s="178">
        <v>0</v>
      </c>
      <c r="Y256" s="178">
        <f>X256*K256</f>
        <v>0</v>
      </c>
      <c r="Z256" s="178">
        <v>0</v>
      </c>
      <c r="AA256" s="179">
        <f>Z256*K256</f>
        <v>0</v>
      </c>
      <c r="AR256" s="21" t="s">
        <v>146</v>
      </c>
      <c r="AT256" s="21" t="s">
        <v>142</v>
      </c>
      <c r="AU256" s="21" t="s">
        <v>104</v>
      </c>
      <c r="AY256" s="21" t="s">
        <v>140</v>
      </c>
      <c r="BE256" s="149">
        <f>IF(U256="základní",N256,0)</f>
        <v>52983.199999999997</v>
      </c>
      <c r="BF256" s="149">
        <f>IF(U256="snížená",N256,0)</f>
        <v>0</v>
      </c>
      <c r="BG256" s="149">
        <f>IF(U256="zákl. přenesená",N256,0)</f>
        <v>0</v>
      </c>
      <c r="BH256" s="149">
        <f>IF(U256="sníž. přenesená",N256,0)</f>
        <v>0</v>
      </c>
      <c r="BI256" s="149">
        <f>IF(U256="nulová",N256,0)</f>
        <v>0</v>
      </c>
      <c r="BJ256" s="21" t="s">
        <v>87</v>
      </c>
      <c r="BK256" s="149">
        <f>ROUND(L256*K256,2)</f>
        <v>52983.199999999997</v>
      </c>
      <c r="BL256" s="21" t="s">
        <v>146</v>
      </c>
      <c r="BM256" s="21" t="s">
        <v>482</v>
      </c>
    </row>
    <row r="257" spans="2:18" s="1" customFormat="1" ht="6.9" customHeight="1">
      <c r="B257" s="58"/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60"/>
    </row>
  </sheetData>
  <mergeCells count="354">
    <mergeCell ref="H1:K1"/>
    <mergeCell ref="S2:AC2"/>
    <mergeCell ref="F256:I256"/>
    <mergeCell ref="L256:M256"/>
    <mergeCell ref="N256:Q256"/>
    <mergeCell ref="N119:Q119"/>
    <mergeCell ref="N120:Q120"/>
    <mergeCell ref="N121:Q121"/>
    <mergeCell ref="N144:Q144"/>
    <mergeCell ref="N145:Q145"/>
    <mergeCell ref="N155:Q155"/>
    <mergeCell ref="N183:Q183"/>
    <mergeCell ref="N186:Q186"/>
    <mergeCell ref="N188:Q188"/>
    <mergeCell ref="N231:Q231"/>
    <mergeCell ref="N255:Q255"/>
    <mergeCell ref="F250:I250"/>
    <mergeCell ref="F251:I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40:I240"/>
    <mergeCell ref="F241:I241"/>
    <mergeCell ref="F242:I242"/>
    <mergeCell ref="L242:M242"/>
    <mergeCell ref="N242:Q242"/>
    <mergeCell ref="F243:I243"/>
    <mergeCell ref="F244:I244"/>
    <mergeCell ref="F245:I245"/>
    <mergeCell ref="F246:I246"/>
    <mergeCell ref="L246:M246"/>
    <mergeCell ref="N246:Q246"/>
    <mergeCell ref="F233:I233"/>
    <mergeCell ref="F234:I234"/>
    <mergeCell ref="F235:I235"/>
    <mergeCell ref="L235:M235"/>
    <mergeCell ref="N235:Q235"/>
    <mergeCell ref="F236:I236"/>
    <mergeCell ref="F237:I237"/>
    <mergeCell ref="F238:I238"/>
    <mergeCell ref="F239:I239"/>
    <mergeCell ref="L239:M239"/>
    <mergeCell ref="N239:Q239"/>
    <mergeCell ref="F229:I229"/>
    <mergeCell ref="L229:M229"/>
    <mergeCell ref="N229:Q229"/>
    <mergeCell ref="F230:I230"/>
    <mergeCell ref="L230:M230"/>
    <mergeCell ref="N230:Q230"/>
    <mergeCell ref="F232:I232"/>
    <mergeCell ref="L232:M232"/>
    <mergeCell ref="N232:Q232"/>
    <mergeCell ref="F224:I224"/>
    <mergeCell ref="L224:M224"/>
    <mergeCell ref="N224:Q224"/>
    <mergeCell ref="F225:I225"/>
    <mergeCell ref="F226:I226"/>
    <mergeCell ref="F227:I227"/>
    <mergeCell ref="L227:M227"/>
    <mergeCell ref="N227:Q227"/>
    <mergeCell ref="F228:I228"/>
    <mergeCell ref="L228:M228"/>
    <mergeCell ref="N228:Q228"/>
    <mergeCell ref="F219:I219"/>
    <mergeCell ref="L219:M219"/>
    <mergeCell ref="N219:Q219"/>
    <mergeCell ref="F220:I220"/>
    <mergeCell ref="F221:I221"/>
    <mergeCell ref="F222:I222"/>
    <mergeCell ref="L222:M222"/>
    <mergeCell ref="N222:Q222"/>
    <mergeCell ref="F223:I223"/>
    <mergeCell ref="L223:M223"/>
    <mergeCell ref="N223:Q223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1:I181"/>
    <mergeCell ref="F182:I182"/>
    <mergeCell ref="F184:I184"/>
    <mergeCell ref="L184:M184"/>
    <mergeCell ref="N184:Q184"/>
    <mergeCell ref="F185:I185"/>
    <mergeCell ref="L185:M185"/>
    <mergeCell ref="N185:Q185"/>
    <mergeCell ref="F187:I187"/>
    <mergeCell ref="L187:M187"/>
    <mergeCell ref="N187:Q187"/>
    <mergeCell ref="F175:I175"/>
    <mergeCell ref="F176:I176"/>
    <mergeCell ref="F177:I177"/>
    <mergeCell ref="L177:M177"/>
    <mergeCell ref="N177:Q177"/>
    <mergeCell ref="F178:I178"/>
    <mergeCell ref="F179:I179"/>
    <mergeCell ref="F180:I180"/>
    <mergeCell ref="L180:M180"/>
    <mergeCell ref="N180:Q180"/>
    <mergeCell ref="F169:I169"/>
    <mergeCell ref="F170:I170"/>
    <mergeCell ref="L170:M170"/>
    <mergeCell ref="N170:Q170"/>
    <mergeCell ref="F171:I171"/>
    <mergeCell ref="F172:I172"/>
    <mergeCell ref="F173:I173"/>
    <mergeCell ref="F174:I174"/>
    <mergeCell ref="L174:M174"/>
    <mergeCell ref="N174:Q174"/>
    <mergeCell ref="F164:I164"/>
    <mergeCell ref="L164:M164"/>
    <mergeCell ref="N164:Q164"/>
    <mergeCell ref="F165:I165"/>
    <mergeCell ref="F166:I166"/>
    <mergeCell ref="F167:I167"/>
    <mergeCell ref="L167:M167"/>
    <mergeCell ref="N167:Q167"/>
    <mergeCell ref="F168:I168"/>
    <mergeCell ref="F157:I157"/>
    <mergeCell ref="F158:I158"/>
    <mergeCell ref="F159:I159"/>
    <mergeCell ref="F160:I160"/>
    <mergeCell ref="F161:I161"/>
    <mergeCell ref="L161:M161"/>
    <mergeCell ref="N161:Q161"/>
    <mergeCell ref="F162:I162"/>
    <mergeCell ref="F163:I163"/>
    <mergeCell ref="F153:I153"/>
    <mergeCell ref="L153:M153"/>
    <mergeCell ref="N153:Q153"/>
    <mergeCell ref="F154:I154"/>
    <mergeCell ref="L154:M154"/>
    <mergeCell ref="N154:Q154"/>
    <mergeCell ref="F156:I156"/>
    <mergeCell ref="L156:M156"/>
    <mergeCell ref="N156:Q156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52:I152"/>
    <mergeCell ref="L152:M152"/>
    <mergeCell ref="N152:Q152"/>
    <mergeCell ref="F141:I141"/>
    <mergeCell ref="F142:I142"/>
    <mergeCell ref="F143:I143"/>
    <mergeCell ref="F146:I146"/>
    <mergeCell ref="L146:M146"/>
    <mergeCell ref="N146:Q146"/>
    <mergeCell ref="F147:I147"/>
    <mergeCell ref="L147:M147"/>
    <mergeCell ref="N147:Q147"/>
    <mergeCell ref="F136:I136"/>
    <mergeCell ref="L136:M136"/>
    <mergeCell ref="N136:Q136"/>
    <mergeCell ref="F137:I137"/>
    <mergeCell ref="F138:I138"/>
    <mergeCell ref="F139:I139"/>
    <mergeCell ref="F140:I140"/>
    <mergeCell ref="L140:M140"/>
    <mergeCell ref="N140:Q140"/>
    <mergeCell ref="F131:I131"/>
    <mergeCell ref="F132:I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26:I126"/>
    <mergeCell ref="F127:I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F125:I125"/>
    <mergeCell ref="L125:M125"/>
    <mergeCell ref="N125:Q125"/>
    <mergeCell ref="N98:Q98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97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12.2851562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99</v>
      </c>
      <c r="G1" s="16"/>
      <c r="H1" s="257" t="s">
        <v>100</v>
      </c>
      <c r="I1" s="257"/>
      <c r="J1" s="257"/>
      <c r="K1" s="257"/>
      <c r="L1" s="16" t="s">
        <v>101</v>
      </c>
      <c r="M1" s="14"/>
      <c r="N1" s="14"/>
      <c r="O1" s="15" t="s">
        <v>102</v>
      </c>
      <c r="P1" s="14"/>
      <c r="Q1" s="14"/>
      <c r="R1" s="14"/>
      <c r="S1" s="16" t="s">
        <v>103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180" t="s">
        <v>7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S2" s="215" t="s">
        <v>8</v>
      </c>
      <c r="T2" s="216"/>
      <c r="U2" s="216"/>
      <c r="V2" s="216"/>
      <c r="W2" s="216"/>
      <c r="X2" s="216"/>
      <c r="Y2" s="216"/>
      <c r="Z2" s="216"/>
      <c r="AA2" s="216"/>
      <c r="AB2" s="216"/>
      <c r="AC2" s="216"/>
      <c r="AT2" s="21" t="s">
        <v>91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104</v>
      </c>
    </row>
    <row r="4" spans="1:66" ht="36.9" customHeight="1">
      <c r="B4" s="25"/>
      <c r="C4" s="182" t="s">
        <v>105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26"/>
      <c r="T4" s="20" t="s">
        <v>13</v>
      </c>
      <c r="AT4" s="21" t="s">
        <v>6</v>
      </c>
    </row>
    <row r="5" spans="1:66" ht="6.9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17" t="str">
        <f>'Rekapitulace stavby'!K6</f>
        <v>II/112 STRUHAŘOV OKRUŽNÍ KŘIŽOVATKA A SILNICE, 1. ETAPA - PŘÍMÉ ÚSEKY, KM 0,040 00 - 1,920 00, KM 2,129 91 - 2,531 98</v>
      </c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7"/>
      <c r="R6" s="26"/>
    </row>
    <row r="7" spans="1:66" s="1" customFormat="1" ht="32.85" customHeight="1">
      <c r="B7" s="34"/>
      <c r="C7" s="35"/>
      <c r="D7" s="30" t="s">
        <v>106</v>
      </c>
      <c r="E7" s="35"/>
      <c r="F7" s="186" t="s">
        <v>483</v>
      </c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35"/>
      <c r="R7" s="36"/>
    </row>
    <row r="8" spans="1:66" s="1" customFormat="1" ht="14.4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20" t="str">
        <f>'Rekapitulace stavby'!AN8</f>
        <v>7. 2. 2018</v>
      </c>
      <c r="P9" s="220"/>
      <c r="Q9" s="35"/>
      <c r="R9" s="36"/>
    </row>
    <row r="10" spans="1:66" s="1" customFormat="1" ht="10.8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184" t="s">
        <v>27</v>
      </c>
      <c r="P11" s="184"/>
      <c r="Q11" s="35"/>
      <c r="R11" s="36"/>
    </row>
    <row r="12" spans="1:66" s="1" customFormat="1" ht="18" customHeight="1">
      <c r="B12" s="34"/>
      <c r="C12" s="35"/>
      <c r="D12" s="35"/>
      <c r="E12" s="29" t="s">
        <v>28</v>
      </c>
      <c r="F12" s="35"/>
      <c r="G12" s="35"/>
      <c r="H12" s="35"/>
      <c r="I12" s="35"/>
      <c r="J12" s="35"/>
      <c r="K12" s="35"/>
      <c r="L12" s="35"/>
      <c r="M12" s="31" t="s">
        <v>29</v>
      </c>
      <c r="N12" s="35"/>
      <c r="O12" s="184" t="s">
        <v>5</v>
      </c>
      <c r="P12" s="184"/>
      <c r="Q12" s="35"/>
      <c r="R12" s="36"/>
    </row>
    <row r="13" spans="1:66" s="1" customFormat="1" ht="6.9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" customHeight="1">
      <c r="B14" s="34"/>
      <c r="C14" s="35"/>
      <c r="D14" s="31" t="s">
        <v>30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184" t="str">
        <f>IF('Rekapitulace stavby'!AN13="","",'Rekapitulace stavby'!AN13)</f>
        <v/>
      </c>
      <c r="P14" s="184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29</v>
      </c>
      <c r="N15" s="35"/>
      <c r="O15" s="184" t="str">
        <f>IF('Rekapitulace stavby'!AN14="","",'Rekapitulace stavby'!AN14)</f>
        <v/>
      </c>
      <c r="P15" s="184"/>
      <c r="Q15" s="35"/>
      <c r="R15" s="36"/>
    </row>
    <row r="16" spans="1:66" s="1" customFormat="1" ht="6.9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" customHeight="1">
      <c r="B17" s="34"/>
      <c r="C17" s="35"/>
      <c r="D17" s="31" t="s">
        <v>32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184" t="s">
        <v>33</v>
      </c>
      <c r="P17" s="184"/>
      <c r="Q17" s="35"/>
      <c r="R17" s="36"/>
    </row>
    <row r="18" spans="2:18" s="1" customFormat="1" ht="18" customHeight="1">
      <c r="B18" s="34"/>
      <c r="C18" s="35"/>
      <c r="D18" s="35"/>
      <c r="E18" s="29" t="s">
        <v>34</v>
      </c>
      <c r="F18" s="35"/>
      <c r="G18" s="35"/>
      <c r="H18" s="35"/>
      <c r="I18" s="35"/>
      <c r="J18" s="35"/>
      <c r="K18" s="35"/>
      <c r="L18" s="35"/>
      <c r="M18" s="31" t="s">
        <v>29</v>
      </c>
      <c r="N18" s="35"/>
      <c r="O18" s="184" t="s">
        <v>5</v>
      </c>
      <c r="P18" s="184"/>
      <c r="Q18" s="35"/>
      <c r="R18" s="36"/>
    </row>
    <row r="19" spans="2:18" s="1" customFormat="1" ht="6.9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" customHeight="1">
      <c r="B20" s="34"/>
      <c r="C20" s="35"/>
      <c r="D20" s="31" t="s">
        <v>36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184" t="s">
        <v>33</v>
      </c>
      <c r="P20" s="184"/>
      <c r="Q20" s="35"/>
      <c r="R20" s="36"/>
    </row>
    <row r="21" spans="2:18" s="1" customFormat="1" ht="18" customHeight="1">
      <c r="B21" s="34"/>
      <c r="C21" s="35"/>
      <c r="D21" s="35"/>
      <c r="E21" s="29" t="s">
        <v>37</v>
      </c>
      <c r="F21" s="35"/>
      <c r="G21" s="35"/>
      <c r="H21" s="35"/>
      <c r="I21" s="35"/>
      <c r="J21" s="35"/>
      <c r="K21" s="35"/>
      <c r="L21" s="35"/>
      <c r="M21" s="31" t="s">
        <v>29</v>
      </c>
      <c r="N21" s="35"/>
      <c r="O21" s="184" t="s">
        <v>5</v>
      </c>
      <c r="P21" s="184"/>
      <c r="Q21" s="35"/>
      <c r="R21" s="36"/>
    </row>
    <row r="22" spans="2:18" s="1" customFormat="1" ht="6.9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" customHeight="1">
      <c r="B23" s="34"/>
      <c r="C23" s="35"/>
      <c r="D23" s="31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88.2" customHeight="1">
      <c r="B24" s="34"/>
      <c r="C24" s="35"/>
      <c r="D24" s="35"/>
      <c r="E24" s="187" t="s">
        <v>39</v>
      </c>
      <c r="F24" s="187"/>
      <c r="G24" s="187"/>
      <c r="H24" s="187"/>
      <c r="I24" s="187"/>
      <c r="J24" s="187"/>
      <c r="K24" s="187"/>
      <c r="L24" s="187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" customHeight="1">
      <c r="B27" s="34"/>
      <c r="C27" s="35"/>
      <c r="D27" s="105" t="s">
        <v>108</v>
      </c>
      <c r="E27" s="35"/>
      <c r="F27" s="35"/>
      <c r="G27" s="35"/>
      <c r="H27" s="35"/>
      <c r="I27" s="35"/>
      <c r="J27" s="35"/>
      <c r="K27" s="35"/>
      <c r="L27" s="35"/>
      <c r="M27" s="188">
        <f>N88</f>
        <v>9437916.9199999999</v>
      </c>
      <c r="N27" s="188"/>
      <c r="O27" s="188"/>
      <c r="P27" s="188"/>
      <c r="Q27" s="35"/>
      <c r="R27" s="36"/>
    </row>
    <row r="28" spans="2:18" s="1" customFormat="1" ht="14.4" customHeight="1">
      <c r="B28" s="34"/>
      <c r="C28" s="35"/>
      <c r="D28" s="33" t="s">
        <v>109</v>
      </c>
      <c r="E28" s="35"/>
      <c r="F28" s="35"/>
      <c r="G28" s="35"/>
      <c r="H28" s="35"/>
      <c r="I28" s="35"/>
      <c r="J28" s="35"/>
      <c r="K28" s="35"/>
      <c r="L28" s="35"/>
      <c r="M28" s="188">
        <f>N98</f>
        <v>0</v>
      </c>
      <c r="N28" s="188"/>
      <c r="O28" s="188"/>
      <c r="P28" s="188"/>
      <c r="Q28" s="35"/>
      <c r="R28" s="36"/>
    </row>
    <row r="29" spans="2:18" s="1" customFormat="1" ht="6.9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42</v>
      </c>
      <c r="E30" s="35"/>
      <c r="F30" s="35"/>
      <c r="G30" s="35"/>
      <c r="H30" s="35"/>
      <c r="I30" s="35"/>
      <c r="J30" s="35"/>
      <c r="K30" s="35"/>
      <c r="L30" s="35"/>
      <c r="M30" s="221">
        <f>ROUND(M27+M28,2)</f>
        <v>9437916.9199999999</v>
      </c>
      <c r="N30" s="219"/>
      <c r="O30" s="219"/>
      <c r="P30" s="219"/>
      <c r="Q30" s="35"/>
      <c r="R30" s="36"/>
    </row>
    <row r="31" spans="2:18" s="1" customFormat="1" ht="6.9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" customHeight="1">
      <c r="B32" s="34"/>
      <c r="C32" s="35"/>
      <c r="D32" s="41" t="s">
        <v>43</v>
      </c>
      <c r="E32" s="41" t="s">
        <v>44</v>
      </c>
      <c r="F32" s="42">
        <v>0.21</v>
      </c>
      <c r="G32" s="107" t="s">
        <v>45</v>
      </c>
      <c r="H32" s="222">
        <f>ROUND((SUM(BE98:BE99)+SUM(BE117:BE296)), 2)</f>
        <v>9437916.9199999999</v>
      </c>
      <c r="I32" s="219"/>
      <c r="J32" s="219"/>
      <c r="K32" s="35"/>
      <c r="L32" s="35"/>
      <c r="M32" s="222">
        <f>ROUND(ROUND((SUM(BE98:BE99)+SUM(BE117:BE296)), 2)*F32, 2)</f>
        <v>1981962.55</v>
      </c>
      <c r="N32" s="219"/>
      <c r="O32" s="219"/>
      <c r="P32" s="219"/>
      <c r="Q32" s="35"/>
      <c r="R32" s="36"/>
    </row>
    <row r="33" spans="2:18" s="1" customFormat="1" ht="14.4" customHeight="1">
      <c r="B33" s="34"/>
      <c r="C33" s="35"/>
      <c r="D33" s="35"/>
      <c r="E33" s="41" t="s">
        <v>46</v>
      </c>
      <c r="F33" s="42">
        <v>0.15</v>
      </c>
      <c r="G33" s="107" t="s">
        <v>45</v>
      </c>
      <c r="H33" s="222">
        <f>ROUND((SUM(BF98:BF99)+SUM(BF117:BF296)), 2)</f>
        <v>0</v>
      </c>
      <c r="I33" s="219"/>
      <c r="J33" s="219"/>
      <c r="K33" s="35"/>
      <c r="L33" s="35"/>
      <c r="M33" s="222">
        <f>ROUND(ROUND((SUM(BF98:BF99)+SUM(BF117:BF296)), 2)*F33, 2)</f>
        <v>0</v>
      </c>
      <c r="N33" s="219"/>
      <c r="O33" s="219"/>
      <c r="P33" s="219"/>
      <c r="Q33" s="35"/>
      <c r="R33" s="36"/>
    </row>
    <row r="34" spans="2:18" s="1" customFormat="1" ht="14.4" hidden="1" customHeight="1">
      <c r="B34" s="34"/>
      <c r="C34" s="35"/>
      <c r="D34" s="35"/>
      <c r="E34" s="41" t="s">
        <v>47</v>
      </c>
      <c r="F34" s="42">
        <v>0.21</v>
      </c>
      <c r="G34" s="107" t="s">
        <v>45</v>
      </c>
      <c r="H34" s="222">
        <f>ROUND((SUM(BG98:BG99)+SUM(BG117:BG296)), 2)</f>
        <v>0</v>
      </c>
      <c r="I34" s="219"/>
      <c r="J34" s="219"/>
      <c r="K34" s="35"/>
      <c r="L34" s="35"/>
      <c r="M34" s="222">
        <v>0</v>
      </c>
      <c r="N34" s="219"/>
      <c r="O34" s="219"/>
      <c r="P34" s="219"/>
      <c r="Q34" s="35"/>
      <c r="R34" s="36"/>
    </row>
    <row r="35" spans="2:18" s="1" customFormat="1" ht="14.4" hidden="1" customHeight="1">
      <c r="B35" s="34"/>
      <c r="C35" s="35"/>
      <c r="D35" s="35"/>
      <c r="E35" s="41" t="s">
        <v>48</v>
      </c>
      <c r="F35" s="42">
        <v>0.15</v>
      </c>
      <c r="G35" s="107" t="s">
        <v>45</v>
      </c>
      <c r="H35" s="222">
        <f>ROUND((SUM(BH98:BH99)+SUM(BH117:BH296)), 2)</f>
        <v>0</v>
      </c>
      <c r="I35" s="219"/>
      <c r="J35" s="219"/>
      <c r="K35" s="35"/>
      <c r="L35" s="35"/>
      <c r="M35" s="222">
        <v>0</v>
      </c>
      <c r="N35" s="219"/>
      <c r="O35" s="219"/>
      <c r="P35" s="219"/>
      <c r="Q35" s="35"/>
      <c r="R35" s="36"/>
    </row>
    <row r="36" spans="2:18" s="1" customFormat="1" ht="14.4" hidden="1" customHeight="1">
      <c r="B36" s="34"/>
      <c r="C36" s="35"/>
      <c r="D36" s="35"/>
      <c r="E36" s="41" t="s">
        <v>49</v>
      </c>
      <c r="F36" s="42">
        <v>0</v>
      </c>
      <c r="G36" s="107" t="s">
        <v>45</v>
      </c>
      <c r="H36" s="222">
        <f>ROUND((SUM(BI98:BI99)+SUM(BI117:BI296)), 2)</f>
        <v>0</v>
      </c>
      <c r="I36" s="219"/>
      <c r="J36" s="219"/>
      <c r="K36" s="35"/>
      <c r="L36" s="35"/>
      <c r="M36" s="222">
        <v>0</v>
      </c>
      <c r="N36" s="219"/>
      <c r="O36" s="219"/>
      <c r="P36" s="219"/>
      <c r="Q36" s="35"/>
      <c r="R36" s="36"/>
    </row>
    <row r="37" spans="2:18" s="1" customFormat="1" ht="6.9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50</v>
      </c>
      <c r="E38" s="74"/>
      <c r="F38" s="74"/>
      <c r="G38" s="109" t="s">
        <v>51</v>
      </c>
      <c r="H38" s="110" t="s">
        <v>52</v>
      </c>
      <c r="I38" s="74"/>
      <c r="J38" s="74"/>
      <c r="K38" s="74"/>
      <c r="L38" s="223">
        <f>SUM(M30:M36)</f>
        <v>11419879.470000001</v>
      </c>
      <c r="M38" s="223"/>
      <c r="N38" s="223"/>
      <c r="O38" s="223"/>
      <c r="P38" s="224"/>
      <c r="Q38" s="103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2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ht="12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ht="12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ht="12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ht="12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ht="12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ht="12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ht="12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ht="12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>
      <c r="B50" s="34"/>
      <c r="C50" s="35"/>
      <c r="D50" s="49" t="s">
        <v>53</v>
      </c>
      <c r="E50" s="50"/>
      <c r="F50" s="50"/>
      <c r="G50" s="50"/>
      <c r="H50" s="51"/>
      <c r="I50" s="35"/>
      <c r="J50" s="49" t="s">
        <v>54</v>
      </c>
      <c r="K50" s="50"/>
      <c r="L50" s="50"/>
      <c r="M50" s="50"/>
      <c r="N50" s="50"/>
      <c r="O50" s="50"/>
      <c r="P50" s="51"/>
      <c r="Q50" s="35"/>
      <c r="R50" s="36"/>
    </row>
    <row r="51" spans="2:18" ht="12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ht="12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ht="12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ht="12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ht="12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ht="12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ht="12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ht="12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>
      <c r="B59" s="34"/>
      <c r="C59" s="35"/>
      <c r="D59" s="54" t="s">
        <v>55</v>
      </c>
      <c r="E59" s="55"/>
      <c r="F59" s="55"/>
      <c r="G59" s="56" t="s">
        <v>56</v>
      </c>
      <c r="H59" s="57"/>
      <c r="I59" s="35"/>
      <c r="J59" s="54" t="s">
        <v>55</v>
      </c>
      <c r="K59" s="55"/>
      <c r="L59" s="55"/>
      <c r="M59" s="55"/>
      <c r="N59" s="56" t="s">
        <v>56</v>
      </c>
      <c r="O59" s="55"/>
      <c r="P59" s="57"/>
      <c r="Q59" s="35"/>
      <c r="R59" s="36"/>
    </row>
    <row r="60" spans="2:18" ht="12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>
      <c r="B61" s="34"/>
      <c r="C61" s="35"/>
      <c r="D61" s="49" t="s">
        <v>57</v>
      </c>
      <c r="E61" s="50"/>
      <c r="F61" s="50"/>
      <c r="G61" s="50"/>
      <c r="H61" s="51"/>
      <c r="I61" s="35"/>
      <c r="J61" s="49" t="s">
        <v>58</v>
      </c>
      <c r="K61" s="50"/>
      <c r="L61" s="50"/>
      <c r="M61" s="50"/>
      <c r="N61" s="50"/>
      <c r="O61" s="50"/>
      <c r="P61" s="51"/>
      <c r="Q61" s="35"/>
      <c r="R61" s="36"/>
    </row>
    <row r="62" spans="2:18" ht="12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ht="12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ht="12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ht="12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ht="12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ht="12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ht="12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ht="12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>
      <c r="B70" s="34"/>
      <c r="C70" s="35"/>
      <c r="D70" s="54" t="s">
        <v>55</v>
      </c>
      <c r="E70" s="55"/>
      <c r="F70" s="55"/>
      <c r="G70" s="56" t="s">
        <v>56</v>
      </c>
      <c r="H70" s="57"/>
      <c r="I70" s="35"/>
      <c r="J70" s="54" t="s">
        <v>55</v>
      </c>
      <c r="K70" s="55"/>
      <c r="L70" s="55"/>
      <c r="M70" s="55"/>
      <c r="N70" s="56" t="s">
        <v>56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182" t="s">
        <v>110</v>
      </c>
      <c r="D76" s="183"/>
      <c r="E76" s="183"/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17" t="str">
        <f>F6</f>
        <v>II/112 STRUHAŘOV OKRUŽNÍ KŘIŽOVATKA A SILNICE, 1. ETAPA - PŘÍMÉ ÚSEKY, KM 0,040 00 - 1,920 00, KM 2,129 91 - 2,531 98</v>
      </c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35"/>
      <c r="R78" s="36"/>
    </row>
    <row r="79" spans="2:18" s="1" customFormat="1" ht="36.9" customHeight="1">
      <c r="B79" s="34"/>
      <c r="C79" s="68" t="s">
        <v>106</v>
      </c>
      <c r="D79" s="35"/>
      <c r="E79" s="35"/>
      <c r="F79" s="198" t="str">
        <f>F7</f>
        <v>SO 103 - Silnice II/112 - úsek Struhařov - železniční přejezd</v>
      </c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35"/>
      <c r="R79" s="36"/>
    </row>
    <row r="80" spans="2:18" s="1" customFormat="1" ht="6.9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Struhařov u Benešova, Myslíč, Benešov u Prahy</v>
      </c>
      <c r="G81" s="35"/>
      <c r="H81" s="35"/>
      <c r="I81" s="35"/>
      <c r="J81" s="35"/>
      <c r="K81" s="31" t="s">
        <v>23</v>
      </c>
      <c r="L81" s="35"/>
      <c r="M81" s="220" t="str">
        <f>IF(O9="","",O9)</f>
        <v>7. 2. 2018</v>
      </c>
      <c r="N81" s="220"/>
      <c r="O81" s="220"/>
      <c r="P81" s="220"/>
      <c r="Q81" s="35"/>
      <c r="R81" s="36"/>
    </row>
    <row r="82" spans="2:47" s="1" customFormat="1" ht="6.9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3.2">
      <c r="B83" s="34"/>
      <c r="C83" s="31" t="s">
        <v>25</v>
      </c>
      <c r="D83" s="35"/>
      <c r="E83" s="35"/>
      <c r="F83" s="29" t="str">
        <f>E12</f>
        <v>Středočeský kraj</v>
      </c>
      <c r="G83" s="35"/>
      <c r="H83" s="35"/>
      <c r="I83" s="35"/>
      <c r="J83" s="35"/>
      <c r="K83" s="31" t="s">
        <v>32</v>
      </c>
      <c r="L83" s="35"/>
      <c r="M83" s="184" t="str">
        <f>E18</f>
        <v>Ing. Monika Povýšilová, Sweco Hydroprojekt a.s.</v>
      </c>
      <c r="N83" s="184"/>
      <c r="O83" s="184"/>
      <c r="P83" s="184"/>
      <c r="Q83" s="184"/>
      <c r="R83" s="36"/>
    </row>
    <row r="84" spans="2:47" s="1" customFormat="1" ht="14.4" customHeight="1">
      <c r="B84" s="34"/>
      <c r="C84" s="31" t="s">
        <v>30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36</v>
      </c>
      <c r="L84" s="35"/>
      <c r="M84" s="184" t="str">
        <f>E21</f>
        <v>Bc. Gabriela Krchová, Sweco Hydroprojekt a.s.</v>
      </c>
      <c r="N84" s="184"/>
      <c r="O84" s="184"/>
      <c r="P84" s="184"/>
      <c r="Q84" s="184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25" t="s">
        <v>111</v>
      </c>
      <c r="D86" s="226"/>
      <c r="E86" s="226"/>
      <c r="F86" s="226"/>
      <c r="G86" s="226"/>
      <c r="H86" s="103"/>
      <c r="I86" s="103"/>
      <c r="J86" s="103"/>
      <c r="K86" s="103"/>
      <c r="L86" s="103"/>
      <c r="M86" s="103"/>
      <c r="N86" s="225" t="s">
        <v>112</v>
      </c>
      <c r="O86" s="226"/>
      <c r="P86" s="226"/>
      <c r="Q86" s="226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3">
        <f>N117</f>
        <v>9437916.9199999999</v>
      </c>
      <c r="O88" s="227"/>
      <c r="P88" s="227"/>
      <c r="Q88" s="227"/>
      <c r="R88" s="36"/>
      <c r="AU88" s="21" t="s">
        <v>114</v>
      </c>
    </row>
    <row r="89" spans="2:47" s="6" customFormat="1" ht="24.9" customHeight="1">
      <c r="B89" s="112"/>
      <c r="C89" s="113"/>
      <c r="D89" s="114" t="s">
        <v>115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8">
        <f>N118</f>
        <v>9437916.9199999999</v>
      </c>
      <c r="O89" s="229"/>
      <c r="P89" s="229"/>
      <c r="Q89" s="229"/>
      <c r="R89" s="115"/>
    </row>
    <row r="90" spans="2:47" s="7" customFormat="1" ht="19.95" customHeight="1">
      <c r="B90" s="116"/>
      <c r="C90" s="117"/>
      <c r="D90" s="118" t="s">
        <v>116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30">
        <f>N119</f>
        <v>878747.97</v>
      </c>
      <c r="O90" s="231"/>
      <c r="P90" s="231"/>
      <c r="Q90" s="231"/>
      <c r="R90" s="119"/>
    </row>
    <row r="91" spans="2:47" s="7" customFormat="1" ht="19.95" customHeight="1">
      <c r="B91" s="116"/>
      <c r="C91" s="117"/>
      <c r="D91" s="118" t="s">
        <v>117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30">
        <f>N190</f>
        <v>26091.48</v>
      </c>
      <c r="O91" s="231"/>
      <c r="P91" s="231"/>
      <c r="Q91" s="231"/>
      <c r="R91" s="119"/>
    </row>
    <row r="92" spans="2:47" s="7" customFormat="1" ht="19.95" customHeight="1">
      <c r="B92" s="116"/>
      <c r="C92" s="117"/>
      <c r="D92" s="118" t="s">
        <v>484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30">
        <f>N201</f>
        <v>2212.38</v>
      </c>
      <c r="O92" s="231"/>
      <c r="P92" s="231"/>
      <c r="Q92" s="231"/>
      <c r="R92" s="119"/>
    </row>
    <row r="93" spans="2:47" s="7" customFormat="1" ht="19.95" customHeight="1">
      <c r="B93" s="116"/>
      <c r="C93" s="117"/>
      <c r="D93" s="118" t="s">
        <v>119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30">
        <f>N209</f>
        <v>4351883.46</v>
      </c>
      <c r="O93" s="231"/>
      <c r="P93" s="231"/>
      <c r="Q93" s="231"/>
      <c r="R93" s="119"/>
    </row>
    <row r="94" spans="2:47" s="7" customFormat="1" ht="19.95" customHeight="1">
      <c r="B94" s="116"/>
      <c r="C94" s="117"/>
      <c r="D94" s="118" t="s">
        <v>122</v>
      </c>
      <c r="E94" s="117"/>
      <c r="F94" s="117"/>
      <c r="G94" s="117"/>
      <c r="H94" s="117"/>
      <c r="I94" s="117"/>
      <c r="J94" s="117"/>
      <c r="K94" s="117"/>
      <c r="L94" s="117"/>
      <c r="M94" s="117"/>
      <c r="N94" s="230">
        <f>N237</f>
        <v>135258.25</v>
      </c>
      <c r="O94" s="231"/>
      <c r="P94" s="231"/>
      <c r="Q94" s="231"/>
      <c r="R94" s="119"/>
    </row>
    <row r="95" spans="2:47" s="7" customFormat="1" ht="19.95" customHeight="1">
      <c r="B95" s="116"/>
      <c r="C95" s="117"/>
      <c r="D95" s="118" t="s">
        <v>123</v>
      </c>
      <c r="E95" s="117"/>
      <c r="F95" s="117"/>
      <c r="G95" s="117"/>
      <c r="H95" s="117"/>
      <c r="I95" s="117"/>
      <c r="J95" s="117"/>
      <c r="K95" s="117"/>
      <c r="L95" s="117"/>
      <c r="M95" s="117"/>
      <c r="N95" s="230">
        <f>N267</f>
        <v>4028605.3299999996</v>
      </c>
      <c r="O95" s="231"/>
      <c r="P95" s="231"/>
      <c r="Q95" s="231"/>
      <c r="R95" s="119"/>
    </row>
    <row r="96" spans="2:47" s="7" customFormat="1" ht="19.95" customHeight="1">
      <c r="B96" s="116"/>
      <c r="C96" s="117"/>
      <c r="D96" s="118" t="s">
        <v>124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30">
        <f>N295</f>
        <v>15118.05</v>
      </c>
      <c r="O96" s="231"/>
      <c r="P96" s="231"/>
      <c r="Q96" s="231"/>
      <c r="R96" s="119"/>
    </row>
    <row r="97" spans="2:21" s="1" customFormat="1" ht="21.75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6"/>
    </row>
    <row r="98" spans="2:21" s="1" customFormat="1" ht="29.25" customHeight="1">
      <c r="B98" s="34"/>
      <c r="C98" s="111" t="s">
        <v>125</v>
      </c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227">
        <v>0</v>
      </c>
      <c r="O98" s="232"/>
      <c r="P98" s="232"/>
      <c r="Q98" s="232"/>
      <c r="R98" s="36"/>
      <c r="T98" s="120"/>
      <c r="U98" s="121" t="s">
        <v>43</v>
      </c>
    </row>
    <row r="99" spans="2:21" s="1" customFormat="1" ht="18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21" s="1" customFormat="1" ht="29.25" customHeight="1">
      <c r="B100" s="34"/>
      <c r="C100" s="102" t="s">
        <v>98</v>
      </c>
      <c r="D100" s="103"/>
      <c r="E100" s="103"/>
      <c r="F100" s="103"/>
      <c r="G100" s="103"/>
      <c r="H100" s="103"/>
      <c r="I100" s="103"/>
      <c r="J100" s="103"/>
      <c r="K100" s="103"/>
      <c r="L100" s="214">
        <f>ROUND(SUM(N88+N98),2)</f>
        <v>9437916.9199999999</v>
      </c>
      <c r="M100" s="214"/>
      <c r="N100" s="214"/>
      <c r="O100" s="214"/>
      <c r="P100" s="214"/>
      <c r="Q100" s="214"/>
      <c r="R100" s="36"/>
    </row>
    <row r="101" spans="2:21" s="1" customFormat="1" ht="6.9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5" spans="2:21" s="1" customFormat="1" ht="6.9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6" spans="2:21" s="1" customFormat="1" ht="36.9" customHeight="1">
      <c r="B106" s="34"/>
      <c r="C106" s="182" t="s">
        <v>126</v>
      </c>
      <c r="D106" s="219"/>
      <c r="E106" s="219"/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36"/>
    </row>
    <row r="107" spans="2:21" s="1" customFormat="1" ht="6.9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21" s="1" customFormat="1" ht="30" customHeight="1">
      <c r="B108" s="34"/>
      <c r="C108" s="31" t="s">
        <v>17</v>
      </c>
      <c r="D108" s="35"/>
      <c r="E108" s="35"/>
      <c r="F108" s="217" t="str">
        <f>F6</f>
        <v>II/112 STRUHAŘOV OKRUŽNÍ KŘIŽOVATKA A SILNICE, 1. ETAPA - PŘÍMÉ ÚSEKY, KM 0,040 00 - 1,920 00, KM 2,129 91 - 2,531 98</v>
      </c>
      <c r="G108" s="218"/>
      <c r="H108" s="218"/>
      <c r="I108" s="218"/>
      <c r="J108" s="218"/>
      <c r="K108" s="218"/>
      <c r="L108" s="218"/>
      <c r="M108" s="218"/>
      <c r="N108" s="218"/>
      <c r="O108" s="218"/>
      <c r="P108" s="218"/>
      <c r="Q108" s="35"/>
      <c r="R108" s="36"/>
    </row>
    <row r="109" spans="2:21" s="1" customFormat="1" ht="36.9" customHeight="1">
      <c r="B109" s="34"/>
      <c r="C109" s="68" t="s">
        <v>106</v>
      </c>
      <c r="D109" s="35"/>
      <c r="E109" s="35"/>
      <c r="F109" s="198" t="str">
        <f>F7</f>
        <v>SO 103 - Silnice II/112 - úsek Struhařov - železniční přejezd</v>
      </c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35"/>
      <c r="R109" s="36"/>
    </row>
    <row r="110" spans="2:21" s="1" customFormat="1" ht="6.9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21" s="1" customFormat="1" ht="18" customHeight="1">
      <c r="B111" s="34"/>
      <c r="C111" s="31" t="s">
        <v>21</v>
      </c>
      <c r="D111" s="35"/>
      <c r="E111" s="35"/>
      <c r="F111" s="29" t="str">
        <f>F9</f>
        <v>Struhařov u Benešova, Myslíč, Benešov u Prahy</v>
      </c>
      <c r="G111" s="35"/>
      <c r="H111" s="35"/>
      <c r="I111" s="35"/>
      <c r="J111" s="35"/>
      <c r="K111" s="31" t="s">
        <v>23</v>
      </c>
      <c r="L111" s="35"/>
      <c r="M111" s="220" t="str">
        <f>IF(O9="","",O9)</f>
        <v>7. 2. 2018</v>
      </c>
      <c r="N111" s="220"/>
      <c r="O111" s="220"/>
      <c r="P111" s="220"/>
      <c r="Q111" s="35"/>
      <c r="R111" s="36"/>
    </row>
    <row r="112" spans="2:21" s="1" customFormat="1" ht="6.9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3.2">
      <c r="B113" s="34"/>
      <c r="C113" s="31" t="s">
        <v>25</v>
      </c>
      <c r="D113" s="35"/>
      <c r="E113" s="35"/>
      <c r="F113" s="29" t="str">
        <f>E12</f>
        <v>Středočeský kraj</v>
      </c>
      <c r="G113" s="35"/>
      <c r="H113" s="35"/>
      <c r="I113" s="35"/>
      <c r="J113" s="35"/>
      <c r="K113" s="31" t="s">
        <v>32</v>
      </c>
      <c r="L113" s="35"/>
      <c r="M113" s="184" t="str">
        <f>E18</f>
        <v>Ing. Monika Povýšilová, Sweco Hydroprojekt a.s.</v>
      </c>
      <c r="N113" s="184"/>
      <c r="O113" s="184"/>
      <c r="P113" s="184"/>
      <c r="Q113" s="184"/>
      <c r="R113" s="36"/>
    </row>
    <row r="114" spans="2:65" s="1" customFormat="1" ht="14.4" customHeight="1">
      <c r="B114" s="34"/>
      <c r="C114" s="31" t="s">
        <v>30</v>
      </c>
      <c r="D114" s="35"/>
      <c r="E114" s="35"/>
      <c r="F114" s="29" t="str">
        <f>IF(E15="","",E15)</f>
        <v xml:space="preserve"> </v>
      </c>
      <c r="G114" s="35"/>
      <c r="H114" s="35"/>
      <c r="I114" s="35"/>
      <c r="J114" s="35"/>
      <c r="K114" s="31" t="s">
        <v>36</v>
      </c>
      <c r="L114" s="35"/>
      <c r="M114" s="184" t="str">
        <f>E21</f>
        <v>Bc. Gabriela Krchová, Sweco Hydroprojekt a.s.</v>
      </c>
      <c r="N114" s="184"/>
      <c r="O114" s="184"/>
      <c r="P114" s="184"/>
      <c r="Q114" s="184"/>
      <c r="R114" s="36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8" customFormat="1" ht="29.25" customHeight="1">
      <c r="B116" s="122"/>
      <c r="C116" s="123" t="s">
        <v>127</v>
      </c>
      <c r="D116" s="124" t="s">
        <v>128</v>
      </c>
      <c r="E116" s="124" t="s">
        <v>61</v>
      </c>
      <c r="F116" s="233" t="s">
        <v>129</v>
      </c>
      <c r="G116" s="233"/>
      <c r="H116" s="233"/>
      <c r="I116" s="233"/>
      <c r="J116" s="124" t="s">
        <v>130</v>
      </c>
      <c r="K116" s="124" t="s">
        <v>131</v>
      </c>
      <c r="L116" s="233" t="s">
        <v>132</v>
      </c>
      <c r="M116" s="233"/>
      <c r="N116" s="233" t="s">
        <v>112</v>
      </c>
      <c r="O116" s="233"/>
      <c r="P116" s="233"/>
      <c r="Q116" s="234"/>
      <c r="R116" s="125"/>
      <c r="T116" s="75" t="s">
        <v>133</v>
      </c>
      <c r="U116" s="76" t="s">
        <v>43</v>
      </c>
      <c r="V116" s="76" t="s">
        <v>134</v>
      </c>
      <c r="W116" s="76" t="s">
        <v>135</v>
      </c>
      <c r="X116" s="76" t="s">
        <v>136</v>
      </c>
      <c r="Y116" s="76" t="s">
        <v>137</v>
      </c>
      <c r="Z116" s="76" t="s">
        <v>138</v>
      </c>
      <c r="AA116" s="77" t="s">
        <v>139</v>
      </c>
    </row>
    <row r="117" spans="2:65" s="1" customFormat="1" ht="29.25" customHeight="1">
      <c r="B117" s="34"/>
      <c r="C117" s="79" t="s">
        <v>108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249">
        <f>BK117</f>
        <v>9437916.9199999999</v>
      </c>
      <c r="O117" s="250"/>
      <c r="P117" s="250"/>
      <c r="Q117" s="250"/>
      <c r="R117" s="36"/>
      <c r="T117" s="78"/>
      <c r="U117" s="50"/>
      <c r="V117" s="50"/>
      <c r="W117" s="126">
        <f>W118</f>
        <v>4644.6835329999994</v>
      </c>
      <c r="X117" s="50"/>
      <c r="Y117" s="126">
        <f>Y118</f>
        <v>250.71415027999998</v>
      </c>
      <c r="Z117" s="50"/>
      <c r="AA117" s="127">
        <f>AA118</f>
        <v>4442.9890999999998</v>
      </c>
      <c r="AT117" s="21" t="s">
        <v>78</v>
      </c>
      <c r="AU117" s="21" t="s">
        <v>114</v>
      </c>
      <c r="BK117" s="128">
        <f>BK118</f>
        <v>9437916.9199999999</v>
      </c>
    </row>
    <row r="118" spans="2:65" s="9" customFormat="1" ht="37.35" customHeight="1">
      <c r="B118" s="129"/>
      <c r="C118" s="130"/>
      <c r="D118" s="131" t="s">
        <v>115</v>
      </c>
      <c r="E118" s="131"/>
      <c r="F118" s="131"/>
      <c r="G118" s="131"/>
      <c r="H118" s="131"/>
      <c r="I118" s="131"/>
      <c r="J118" s="131"/>
      <c r="K118" s="131"/>
      <c r="L118" s="131"/>
      <c r="M118" s="131"/>
      <c r="N118" s="251">
        <f>BK118</f>
        <v>9437916.9199999999</v>
      </c>
      <c r="O118" s="228"/>
      <c r="P118" s="228"/>
      <c r="Q118" s="228"/>
      <c r="R118" s="132"/>
      <c r="T118" s="133"/>
      <c r="U118" s="130"/>
      <c r="V118" s="130"/>
      <c r="W118" s="134">
        <f>W119+W190+W201+W209+W237+W267+W295</f>
        <v>4644.6835329999994</v>
      </c>
      <c r="X118" s="130"/>
      <c r="Y118" s="134">
        <f>Y119+Y190+Y201+Y209+Y237+Y267+Y295</f>
        <v>250.71415027999998</v>
      </c>
      <c r="Z118" s="130"/>
      <c r="AA118" s="135">
        <f>AA119+AA190+AA201+AA209+AA237+AA267+AA295</f>
        <v>4442.9890999999998</v>
      </c>
      <c r="AR118" s="136" t="s">
        <v>87</v>
      </c>
      <c r="AT118" s="137" t="s">
        <v>78</v>
      </c>
      <c r="AU118" s="137" t="s">
        <v>79</v>
      </c>
      <c r="AY118" s="136" t="s">
        <v>140</v>
      </c>
      <c r="BK118" s="138">
        <f>BK119+BK190+BK201+BK209+BK237+BK267+BK295</f>
        <v>9437916.9199999999</v>
      </c>
    </row>
    <row r="119" spans="2:65" s="9" customFormat="1" ht="19.95" customHeight="1">
      <c r="B119" s="129"/>
      <c r="C119" s="130"/>
      <c r="D119" s="139" t="s">
        <v>116</v>
      </c>
      <c r="E119" s="139"/>
      <c r="F119" s="139"/>
      <c r="G119" s="139"/>
      <c r="H119" s="139"/>
      <c r="I119" s="139"/>
      <c r="J119" s="139"/>
      <c r="K119" s="139"/>
      <c r="L119" s="139"/>
      <c r="M119" s="139"/>
      <c r="N119" s="252">
        <f>BK119</f>
        <v>878747.97</v>
      </c>
      <c r="O119" s="253"/>
      <c r="P119" s="253"/>
      <c r="Q119" s="253"/>
      <c r="R119" s="132"/>
      <c r="T119" s="133"/>
      <c r="U119" s="130"/>
      <c r="V119" s="130"/>
      <c r="W119" s="134">
        <f>SUM(W120:W189)</f>
        <v>901.43306999999959</v>
      </c>
      <c r="X119" s="130"/>
      <c r="Y119" s="134">
        <f>SUM(Y120:Y189)</f>
        <v>15.755191000000002</v>
      </c>
      <c r="Z119" s="130"/>
      <c r="AA119" s="135">
        <f>SUM(AA120:AA189)</f>
        <v>4248.0650999999998</v>
      </c>
      <c r="AR119" s="136" t="s">
        <v>87</v>
      </c>
      <c r="AT119" s="137" t="s">
        <v>78</v>
      </c>
      <c r="AU119" s="137" t="s">
        <v>87</v>
      </c>
      <c r="AY119" s="136" t="s">
        <v>140</v>
      </c>
      <c r="BK119" s="138">
        <f>SUM(BK120:BK189)</f>
        <v>878747.97</v>
      </c>
    </row>
    <row r="120" spans="2:65" s="1" customFormat="1" ht="34.200000000000003" customHeight="1">
      <c r="B120" s="140"/>
      <c r="C120" s="141" t="s">
        <v>87</v>
      </c>
      <c r="D120" s="141" t="s">
        <v>142</v>
      </c>
      <c r="E120" s="142" t="s">
        <v>485</v>
      </c>
      <c r="F120" s="235" t="s">
        <v>486</v>
      </c>
      <c r="G120" s="235"/>
      <c r="H120" s="235"/>
      <c r="I120" s="235"/>
      <c r="J120" s="143" t="s">
        <v>145</v>
      </c>
      <c r="K120" s="144">
        <v>3417.5949999999998</v>
      </c>
      <c r="L120" s="236">
        <v>63.1</v>
      </c>
      <c r="M120" s="236"/>
      <c r="N120" s="236">
        <f>ROUND(L120*K120,2)</f>
        <v>215650.24</v>
      </c>
      <c r="O120" s="236"/>
      <c r="P120" s="236"/>
      <c r="Q120" s="236"/>
      <c r="R120" s="145"/>
      <c r="T120" s="146" t="s">
        <v>5</v>
      </c>
      <c r="U120" s="43" t="s">
        <v>44</v>
      </c>
      <c r="V120" s="147">
        <v>0.14399999999999999</v>
      </c>
      <c r="W120" s="147">
        <f>V120*K120</f>
        <v>492.13367999999991</v>
      </c>
      <c r="X120" s="147">
        <v>0</v>
      </c>
      <c r="Y120" s="147">
        <f>X120*K120</f>
        <v>0</v>
      </c>
      <c r="Z120" s="147">
        <v>0.57999999999999996</v>
      </c>
      <c r="AA120" s="148">
        <f>Z120*K120</f>
        <v>1982.2050999999997</v>
      </c>
      <c r="AR120" s="21" t="s">
        <v>146</v>
      </c>
      <c r="AT120" s="21" t="s">
        <v>142</v>
      </c>
      <c r="AU120" s="21" t="s">
        <v>104</v>
      </c>
      <c r="AY120" s="21" t="s">
        <v>140</v>
      </c>
      <c r="BE120" s="149">
        <f>IF(U120="základní",N120,0)</f>
        <v>215650.24</v>
      </c>
      <c r="BF120" s="149">
        <f>IF(U120="snížená",N120,0)</f>
        <v>0</v>
      </c>
      <c r="BG120" s="149">
        <f>IF(U120="zákl. přenesená",N120,0)</f>
        <v>0</v>
      </c>
      <c r="BH120" s="149">
        <f>IF(U120="sníž. přenesená",N120,0)</f>
        <v>0</v>
      </c>
      <c r="BI120" s="149">
        <f>IF(U120="nulová",N120,0)</f>
        <v>0</v>
      </c>
      <c r="BJ120" s="21" t="s">
        <v>87</v>
      </c>
      <c r="BK120" s="149">
        <f>ROUND(L120*K120,2)</f>
        <v>215650.24</v>
      </c>
      <c r="BL120" s="21" t="s">
        <v>146</v>
      </c>
      <c r="BM120" s="21" t="s">
        <v>487</v>
      </c>
    </row>
    <row r="121" spans="2:65" s="10" customFormat="1" ht="14.4" customHeight="1">
      <c r="B121" s="150"/>
      <c r="C121" s="151"/>
      <c r="D121" s="151"/>
      <c r="E121" s="152" t="s">
        <v>5</v>
      </c>
      <c r="F121" s="237" t="s">
        <v>488</v>
      </c>
      <c r="G121" s="238"/>
      <c r="H121" s="238"/>
      <c r="I121" s="238"/>
      <c r="J121" s="151"/>
      <c r="K121" s="153">
        <v>3417.5949999999998</v>
      </c>
      <c r="L121" s="151"/>
      <c r="M121" s="151"/>
      <c r="N121" s="151"/>
      <c r="O121" s="151"/>
      <c r="P121" s="151"/>
      <c r="Q121" s="151"/>
      <c r="R121" s="154"/>
      <c r="T121" s="155"/>
      <c r="U121" s="151"/>
      <c r="V121" s="151"/>
      <c r="W121" s="151"/>
      <c r="X121" s="151"/>
      <c r="Y121" s="151"/>
      <c r="Z121" s="151"/>
      <c r="AA121" s="156"/>
      <c r="AT121" s="157" t="s">
        <v>149</v>
      </c>
      <c r="AU121" s="157" t="s">
        <v>104</v>
      </c>
      <c r="AV121" s="10" t="s">
        <v>104</v>
      </c>
      <c r="AW121" s="10" t="s">
        <v>35</v>
      </c>
      <c r="AX121" s="10" t="s">
        <v>79</v>
      </c>
      <c r="AY121" s="157" t="s">
        <v>140</v>
      </c>
    </row>
    <row r="122" spans="2:65" s="11" customFormat="1" ht="14.4" customHeight="1">
      <c r="B122" s="158"/>
      <c r="C122" s="159"/>
      <c r="D122" s="159"/>
      <c r="E122" s="160" t="s">
        <v>5</v>
      </c>
      <c r="F122" s="239" t="s">
        <v>150</v>
      </c>
      <c r="G122" s="240"/>
      <c r="H122" s="240"/>
      <c r="I122" s="240"/>
      <c r="J122" s="159"/>
      <c r="K122" s="161">
        <v>3417.5949999999998</v>
      </c>
      <c r="L122" s="159"/>
      <c r="M122" s="159"/>
      <c r="N122" s="159"/>
      <c r="O122" s="159"/>
      <c r="P122" s="159"/>
      <c r="Q122" s="159"/>
      <c r="R122" s="162"/>
      <c r="T122" s="163"/>
      <c r="U122" s="159"/>
      <c r="V122" s="159"/>
      <c r="W122" s="159"/>
      <c r="X122" s="159"/>
      <c r="Y122" s="159"/>
      <c r="Z122" s="159"/>
      <c r="AA122" s="164"/>
      <c r="AT122" s="165" t="s">
        <v>149</v>
      </c>
      <c r="AU122" s="165" t="s">
        <v>104</v>
      </c>
      <c r="AV122" s="11" t="s">
        <v>146</v>
      </c>
      <c r="AW122" s="11" t="s">
        <v>35</v>
      </c>
      <c r="AX122" s="11" t="s">
        <v>87</v>
      </c>
      <c r="AY122" s="165" t="s">
        <v>140</v>
      </c>
    </row>
    <row r="123" spans="2:65" s="1" customFormat="1" ht="34.200000000000003" customHeight="1">
      <c r="B123" s="140"/>
      <c r="C123" s="141" t="s">
        <v>489</v>
      </c>
      <c r="D123" s="141" t="s">
        <v>142</v>
      </c>
      <c r="E123" s="142" t="s">
        <v>143</v>
      </c>
      <c r="F123" s="235" t="s">
        <v>144</v>
      </c>
      <c r="G123" s="235"/>
      <c r="H123" s="235"/>
      <c r="I123" s="235"/>
      <c r="J123" s="143" t="s">
        <v>145</v>
      </c>
      <c r="K123" s="144">
        <v>610</v>
      </c>
      <c r="L123" s="236">
        <v>27.3</v>
      </c>
      <c r="M123" s="236"/>
      <c r="N123" s="236">
        <f>ROUND(L123*K123,2)</f>
        <v>16653</v>
      </c>
      <c r="O123" s="236"/>
      <c r="P123" s="236"/>
      <c r="Q123" s="236"/>
      <c r="R123" s="145"/>
      <c r="T123" s="146" t="s">
        <v>5</v>
      </c>
      <c r="U123" s="43" t="s">
        <v>44</v>
      </c>
      <c r="V123" s="147">
        <v>7.2999999999999995E-2</v>
      </c>
      <c r="W123" s="147">
        <f>V123*K123</f>
        <v>44.529999999999994</v>
      </c>
      <c r="X123" s="147">
        <v>0</v>
      </c>
      <c r="Y123" s="147">
        <f>X123*K123</f>
        <v>0</v>
      </c>
      <c r="Z123" s="147">
        <v>0.28999999999999998</v>
      </c>
      <c r="AA123" s="148">
        <f>Z123*K123</f>
        <v>176.89999999999998</v>
      </c>
      <c r="AR123" s="21" t="s">
        <v>146</v>
      </c>
      <c r="AT123" s="21" t="s">
        <v>142</v>
      </c>
      <c r="AU123" s="21" t="s">
        <v>104</v>
      </c>
      <c r="AY123" s="21" t="s">
        <v>140</v>
      </c>
      <c r="BE123" s="149">
        <f>IF(U123="základní",N123,0)</f>
        <v>16653</v>
      </c>
      <c r="BF123" s="149">
        <f>IF(U123="snížená",N123,0)</f>
        <v>0</v>
      </c>
      <c r="BG123" s="149">
        <f>IF(U123="zákl. přenesená",N123,0)</f>
        <v>0</v>
      </c>
      <c r="BH123" s="149">
        <f>IF(U123="sníž. přenesená",N123,0)</f>
        <v>0</v>
      </c>
      <c r="BI123" s="149">
        <f>IF(U123="nulová",N123,0)</f>
        <v>0</v>
      </c>
      <c r="BJ123" s="21" t="s">
        <v>87</v>
      </c>
      <c r="BK123" s="149">
        <f>ROUND(L123*K123,2)</f>
        <v>16653</v>
      </c>
      <c r="BL123" s="21" t="s">
        <v>146</v>
      </c>
      <c r="BM123" s="21" t="s">
        <v>490</v>
      </c>
    </row>
    <row r="124" spans="2:65" s="10" customFormat="1" ht="14.4" customHeight="1">
      <c r="B124" s="150"/>
      <c r="C124" s="151"/>
      <c r="D124" s="151"/>
      <c r="E124" s="152" t="s">
        <v>5</v>
      </c>
      <c r="F124" s="237" t="s">
        <v>491</v>
      </c>
      <c r="G124" s="238"/>
      <c r="H124" s="238"/>
      <c r="I124" s="238"/>
      <c r="J124" s="151"/>
      <c r="K124" s="153">
        <v>610</v>
      </c>
      <c r="L124" s="151"/>
      <c r="M124" s="151"/>
      <c r="N124" s="151"/>
      <c r="O124" s="151"/>
      <c r="P124" s="151"/>
      <c r="Q124" s="151"/>
      <c r="R124" s="154"/>
      <c r="T124" s="155"/>
      <c r="U124" s="151"/>
      <c r="V124" s="151"/>
      <c r="W124" s="151"/>
      <c r="X124" s="151"/>
      <c r="Y124" s="151"/>
      <c r="Z124" s="151"/>
      <c r="AA124" s="156"/>
      <c r="AT124" s="157" t="s">
        <v>149</v>
      </c>
      <c r="AU124" s="157" t="s">
        <v>104</v>
      </c>
      <c r="AV124" s="10" t="s">
        <v>104</v>
      </c>
      <c r="AW124" s="10" t="s">
        <v>35</v>
      </c>
      <c r="AX124" s="10" t="s">
        <v>79</v>
      </c>
      <c r="AY124" s="157" t="s">
        <v>140</v>
      </c>
    </row>
    <row r="125" spans="2:65" s="11" customFormat="1" ht="14.4" customHeight="1">
      <c r="B125" s="158"/>
      <c r="C125" s="159"/>
      <c r="D125" s="159"/>
      <c r="E125" s="160" t="s">
        <v>5</v>
      </c>
      <c r="F125" s="239" t="s">
        <v>150</v>
      </c>
      <c r="G125" s="240"/>
      <c r="H125" s="240"/>
      <c r="I125" s="240"/>
      <c r="J125" s="159"/>
      <c r="K125" s="161">
        <v>610</v>
      </c>
      <c r="L125" s="159"/>
      <c r="M125" s="159"/>
      <c r="N125" s="159"/>
      <c r="O125" s="159"/>
      <c r="P125" s="159"/>
      <c r="Q125" s="159"/>
      <c r="R125" s="162"/>
      <c r="T125" s="163"/>
      <c r="U125" s="159"/>
      <c r="V125" s="159"/>
      <c r="W125" s="159"/>
      <c r="X125" s="159"/>
      <c r="Y125" s="159"/>
      <c r="Z125" s="159"/>
      <c r="AA125" s="164"/>
      <c r="AT125" s="165" t="s">
        <v>149</v>
      </c>
      <c r="AU125" s="165" t="s">
        <v>104</v>
      </c>
      <c r="AV125" s="11" t="s">
        <v>146</v>
      </c>
      <c r="AW125" s="11" t="s">
        <v>35</v>
      </c>
      <c r="AX125" s="11" t="s">
        <v>87</v>
      </c>
      <c r="AY125" s="165" t="s">
        <v>140</v>
      </c>
    </row>
    <row r="126" spans="2:65" s="1" customFormat="1" ht="34.200000000000003" customHeight="1">
      <c r="B126" s="140"/>
      <c r="C126" s="141" t="s">
        <v>104</v>
      </c>
      <c r="D126" s="141" t="s">
        <v>142</v>
      </c>
      <c r="E126" s="142" t="s">
        <v>492</v>
      </c>
      <c r="F126" s="235" t="s">
        <v>493</v>
      </c>
      <c r="G126" s="235"/>
      <c r="H126" s="235"/>
      <c r="I126" s="235"/>
      <c r="J126" s="143" t="s">
        <v>145</v>
      </c>
      <c r="K126" s="144">
        <v>2720</v>
      </c>
      <c r="L126" s="236">
        <v>154</v>
      </c>
      <c r="M126" s="236"/>
      <c r="N126" s="236">
        <f>ROUND(L126*K126,2)</f>
        <v>418880</v>
      </c>
      <c r="O126" s="236"/>
      <c r="P126" s="236"/>
      <c r="Q126" s="236"/>
      <c r="R126" s="145"/>
      <c r="T126" s="146" t="s">
        <v>5</v>
      </c>
      <c r="U126" s="43" t="s">
        <v>44</v>
      </c>
      <c r="V126" s="147">
        <v>2.4E-2</v>
      </c>
      <c r="W126" s="147">
        <f>V126*K126</f>
        <v>65.28</v>
      </c>
      <c r="X126" s="147">
        <v>3.3E-4</v>
      </c>
      <c r="Y126" s="147">
        <f>X126*K126</f>
        <v>0.89759999999999995</v>
      </c>
      <c r="Z126" s="147">
        <v>0.76800000000000002</v>
      </c>
      <c r="AA126" s="148">
        <f>Z126*K126</f>
        <v>2088.96</v>
      </c>
      <c r="AR126" s="21" t="s">
        <v>146</v>
      </c>
      <c r="AT126" s="21" t="s">
        <v>142</v>
      </c>
      <c r="AU126" s="21" t="s">
        <v>104</v>
      </c>
      <c r="AY126" s="21" t="s">
        <v>140</v>
      </c>
      <c r="BE126" s="149">
        <f>IF(U126="základní",N126,0)</f>
        <v>418880</v>
      </c>
      <c r="BF126" s="149">
        <f>IF(U126="snížená",N126,0)</f>
        <v>0</v>
      </c>
      <c r="BG126" s="149">
        <f>IF(U126="zákl. přenesená",N126,0)</f>
        <v>0</v>
      </c>
      <c r="BH126" s="149">
        <f>IF(U126="sníž. přenesená",N126,0)</f>
        <v>0</v>
      </c>
      <c r="BI126" s="149">
        <f>IF(U126="nulová",N126,0)</f>
        <v>0</v>
      </c>
      <c r="BJ126" s="21" t="s">
        <v>87</v>
      </c>
      <c r="BK126" s="149">
        <f>ROUND(L126*K126,2)</f>
        <v>418880</v>
      </c>
      <c r="BL126" s="21" t="s">
        <v>146</v>
      </c>
      <c r="BM126" s="21" t="s">
        <v>494</v>
      </c>
    </row>
    <row r="127" spans="2:65" s="12" customFormat="1" ht="14.4" customHeight="1">
      <c r="B127" s="170"/>
      <c r="C127" s="171"/>
      <c r="D127" s="171"/>
      <c r="E127" s="172" t="s">
        <v>5</v>
      </c>
      <c r="F127" s="243" t="s">
        <v>495</v>
      </c>
      <c r="G127" s="244"/>
      <c r="H127" s="244"/>
      <c r="I127" s="244"/>
      <c r="J127" s="171"/>
      <c r="K127" s="172" t="s">
        <v>5</v>
      </c>
      <c r="L127" s="171"/>
      <c r="M127" s="171"/>
      <c r="N127" s="171"/>
      <c r="O127" s="171"/>
      <c r="P127" s="171"/>
      <c r="Q127" s="171"/>
      <c r="R127" s="173"/>
      <c r="T127" s="174"/>
      <c r="U127" s="171"/>
      <c r="V127" s="171"/>
      <c r="W127" s="171"/>
      <c r="X127" s="171"/>
      <c r="Y127" s="171"/>
      <c r="Z127" s="171"/>
      <c r="AA127" s="175"/>
      <c r="AT127" s="176" t="s">
        <v>149</v>
      </c>
      <c r="AU127" s="176" t="s">
        <v>104</v>
      </c>
      <c r="AV127" s="12" t="s">
        <v>87</v>
      </c>
      <c r="AW127" s="12" t="s">
        <v>35</v>
      </c>
      <c r="AX127" s="12" t="s">
        <v>79</v>
      </c>
      <c r="AY127" s="176" t="s">
        <v>140</v>
      </c>
    </row>
    <row r="128" spans="2:65" s="10" customFormat="1" ht="14.4" customHeight="1">
      <c r="B128" s="150"/>
      <c r="C128" s="151"/>
      <c r="D128" s="151"/>
      <c r="E128" s="152" t="s">
        <v>5</v>
      </c>
      <c r="F128" s="245" t="s">
        <v>496</v>
      </c>
      <c r="G128" s="246"/>
      <c r="H128" s="246"/>
      <c r="I128" s="246"/>
      <c r="J128" s="151"/>
      <c r="K128" s="153">
        <v>2720</v>
      </c>
      <c r="L128" s="151"/>
      <c r="M128" s="151"/>
      <c r="N128" s="151"/>
      <c r="O128" s="151"/>
      <c r="P128" s="151"/>
      <c r="Q128" s="151"/>
      <c r="R128" s="154"/>
      <c r="T128" s="155"/>
      <c r="U128" s="151"/>
      <c r="V128" s="151"/>
      <c r="W128" s="151"/>
      <c r="X128" s="151"/>
      <c r="Y128" s="151"/>
      <c r="Z128" s="151"/>
      <c r="AA128" s="156"/>
      <c r="AT128" s="157" t="s">
        <v>149</v>
      </c>
      <c r="AU128" s="157" t="s">
        <v>104</v>
      </c>
      <c r="AV128" s="10" t="s">
        <v>104</v>
      </c>
      <c r="AW128" s="10" t="s">
        <v>35</v>
      </c>
      <c r="AX128" s="10" t="s">
        <v>79</v>
      </c>
      <c r="AY128" s="157" t="s">
        <v>140</v>
      </c>
    </row>
    <row r="129" spans="2:65" s="11" customFormat="1" ht="14.4" customHeight="1">
      <c r="B129" s="158"/>
      <c r="C129" s="159"/>
      <c r="D129" s="159"/>
      <c r="E129" s="160" t="s">
        <v>5</v>
      </c>
      <c r="F129" s="239" t="s">
        <v>150</v>
      </c>
      <c r="G129" s="240"/>
      <c r="H129" s="240"/>
      <c r="I129" s="240"/>
      <c r="J129" s="159"/>
      <c r="K129" s="161">
        <v>2720</v>
      </c>
      <c r="L129" s="159"/>
      <c r="M129" s="159"/>
      <c r="N129" s="159"/>
      <c r="O129" s="159"/>
      <c r="P129" s="159"/>
      <c r="Q129" s="159"/>
      <c r="R129" s="162"/>
      <c r="T129" s="163"/>
      <c r="U129" s="159"/>
      <c r="V129" s="159"/>
      <c r="W129" s="159"/>
      <c r="X129" s="159"/>
      <c r="Y129" s="159"/>
      <c r="Z129" s="159"/>
      <c r="AA129" s="164"/>
      <c r="AT129" s="165" t="s">
        <v>149</v>
      </c>
      <c r="AU129" s="165" t="s">
        <v>104</v>
      </c>
      <c r="AV129" s="11" t="s">
        <v>146</v>
      </c>
      <c r="AW129" s="11" t="s">
        <v>35</v>
      </c>
      <c r="AX129" s="11" t="s">
        <v>87</v>
      </c>
      <c r="AY129" s="165" t="s">
        <v>140</v>
      </c>
    </row>
    <row r="130" spans="2:65" s="1" customFormat="1" ht="34.200000000000003" customHeight="1">
      <c r="B130" s="140"/>
      <c r="C130" s="141" t="s">
        <v>273</v>
      </c>
      <c r="D130" s="141" t="s">
        <v>142</v>
      </c>
      <c r="E130" s="142" t="s">
        <v>156</v>
      </c>
      <c r="F130" s="235" t="s">
        <v>157</v>
      </c>
      <c r="G130" s="235"/>
      <c r="H130" s="235"/>
      <c r="I130" s="235"/>
      <c r="J130" s="143" t="s">
        <v>158</v>
      </c>
      <c r="K130" s="144">
        <v>250</v>
      </c>
      <c r="L130" s="236">
        <v>61.2</v>
      </c>
      <c r="M130" s="236"/>
      <c r="N130" s="236">
        <f>ROUND(L130*K130,2)</f>
        <v>15300</v>
      </c>
      <c r="O130" s="236"/>
      <c r="P130" s="236"/>
      <c r="Q130" s="236"/>
      <c r="R130" s="145"/>
      <c r="T130" s="146" t="s">
        <v>5</v>
      </c>
      <c r="U130" s="43" t="s">
        <v>44</v>
      </c>
      <c r="V130" s="147">
        <v>0.2</v>
      </c>
      <c r="W130" s="147">
        <f>V130*K130</f>
        <v>50</v>
      </c>
      <c r="X130" s="147">
        <v>0</v>
      </c>
      <c r="Y130" s="147">
        <f>X130*K130</f>
        <v>0</v>
      </c>
      <c r="Z130" s="147">
        <v>0</v>
      </c>
      <c r="AA130" s="148">
        <f>Z130*K130</f>
        <v>0</v>
      </c>
      <c r="AR130" s="21" t="s">
        <v>146</v>
      </c>
      <c r="AT130" s="21" t="s">
        <v>142</v>
      </c>
      <c r="AU130" s="21" t="s">
        <v>104</v>
      </c>
      <c r="AY130" s="21" t="s">
        <v>140</v>
      </c>
      <c r="BE130" s="149">
        <f>IF(U130="základní",N130,0)</f>
        <v>15300</v>
      </c>
      <c r="BF130" s="149">
        <f>IF(U130="snížená",N130,0)</f>
        <v>0</v>
      </c>
      <c r="BG130" s="149">
        <f>IF(U130="zákl. přenesená",N130,0)</f>
        <v>0</v>
      </c>
      <c r="BH130" s="149">
        <f>IF(U130="sníž. přenesená",N130,0)</f>
        <v>0</v>
      </c>
      <c r="BI130" s="149">
        <f>IF(U130="nulová",N130,0)</f>
        <v>0</v>
      </c>
      <c r="BJ130" s="21" t="s">
        <v>87</v>
      </c>
      <c r="BK130" s="149">
        <f>ROUND(L130*K130,2)</f>
        <v>15300</v>
      </c>
      <c r="BL130" s="21" t="s">
        <v>146</v>
      </c>
      <c r="BM130" s="21" t="s">
        <v>497</v>
      </c>
    </row>
    <row r="131" spans="2:65" s="1" customFormat="1" ht="34.200000000000003" customHeight="1">
      <c r="B131" s="140"/>
      <c r="C131" s="141" t="s">
        <v>269</v>
      </c>
      <c r="D131" s="141" t="s">
        <v>142</v>
      </c>
      <c r="E131" s="142" t="s">
        <v>161</v>
      </c>
      <c r="F131" s="235" t="s">
        <v>162</v>
      </c>
      <c r="G131" s="235"/>
      <c r="H131" s="235"/>
      <c r="I131" s="235"/>
      <c r="J131" s="143" t="s">
        <v>163</v>
      </c>
      <c r="K131" s="144">
        <v>35</v>
      </c>
      <c r="L131" s="236">
        <v>42.2</v>
      </c>
      <c r="M131" s="236"/>
      <c r="N131" s="236">
        <f>ROUND(L131*K131,2)</f>
        <v>1477</v>
      </c>
      <c r="O131" s="236"/>
      <c r="P131" s="236"/>
      <c r="Q131" s="236"/>
      <c r="R131" s="145"/>
      <c r="T131" s="146" t="s">
        <v>5</v>
      </c>
      <c r="U131" s="43" t="s">
        <v>44</v>
      </c>
      <c r="V131" s="147">
        <v>0</v>
      </c>
      <c r="W131" s="147">
        <f>V131*K131</f>
        <v>0</v>
      </c>
      <c r="X131" s="147">
        <v>0</v>
      </c>
      <c r="Y131" s="147">
        <f>X131*K131</f>
        <v>0</v>
      </c>
      <c r="Z131" s="147">
        <v>0</v>
      </c>
      <c r="AA131" s="148">
        <f>Z131*K131</f>
        <v>0</v>
      </c>
      <c r="AR131" s="21" t="s">
        <v>146</v>
      </c>
      <c r="AT131" s="21" t="s">
        <v>142</v>
      </c>
      <c r="AU131" s="21" t="s">
        <v>104</v>
      </c>
      <c r="AY131" s="21" t="s">
        <v>140</v>
      </c>
      <c r="BE131" s="149">
        <f>IF(U131="základní",N131,0)</f>
        <v>1477</v>
      </c>
      <c r="BF131" s="149">
        <f>IF(U131="snížená",N131,0)</f>
        <v>0</v>
      </c>
      <c r="BG131" s="149">
        <f>IF(U131="zákl. přenesená",N131,0)</f>
        <v>0</v>
      </c>
      <c r="BH131" s="149">
        <f>IF(U131="sníž. přenesená",N131,0)</f>
        <v>0</v>
      </c>
      <c r="BI131" s="149">
        <f>IF(U131="nulová",N131,0)</f>
        <v>0</v>
      </c>
      <c r="BJ131" s="21" t="s">
        <v>87</v>
      </c>
      <c r="BK131" s="149">
        <f>ROUND(L131*K131,2)</f>
        <v>1477</v>
      </c>
      <c r="BL131" s="21" t="s">
        <v>146</v>
      </c>
      <c r="BM131" s="21" t="s">
        <v>498</v>
      </c>
    </row>
    <row r="132" spans="2:65" s="1" customFormat="1" ht="34.200000000000003" customHeight="1">
      <c r="B132" s="140"/>
      <c r="C132" s="141" t="s">
        <v>281</v>
      </c>
      <c r="D132" s="141" t="s">
        <v>142</v>
      </c>
      <c r="E132" s="142" t="s">
        <v>499</v>
      </c>
      <c r="F132" s="235" t="s">
        <v>500</v>
      </c>
      <c r="G132" s="235"/>
      <c r="H132" s="235"/>
      <c r="I132" s="235"/>
      <c r="J132" s="143" t="s">
        <v>168</v>
      </c>
      <c r="K132" s="144">
        <v>31.5</v>
      </c>
      <c r="L132" s="236">
        <v>130</v>
      </c>
      <c r="M132" s="236"/>
      <c r="N132" s="236">
        <f>ROUND(L132*K132,2)</f>
        <v>4095</v>
      </c>
      <c r="O132" s="236"/>
      <c r="P132" s="236"/>
      <c r="Q132" s="236"/>
      <c r="R132" s="145"/>
      <c r="T132" s="146" t="s">
        <v>5</v>
      </c>
      <c r="U132" s="43" t="s">
        <v>44</v>
      </c>
      <c r="V132" s="147">
        <v>0.36799999999999999</v>
      </c>
      <c r="W132" s="147">
        <f>V132*K132</f>
        <v>11.592000000000001</v>
      </c>
      <c r="X132" s="147">
        <v>0</v>
      </c>
      <c r="Y132" s="147">
        <f>X132*K132</f>
        <v>0</v>
      </c>
      <c r="Z132" s="147">
        <v>0</v>
      </c>
      <c r="AA132" s="148">
        <f>Z132*K132</f>
        <v>0</v>
      </c>
      <c r="AR132" s="21" t="s">
        <v>146</v>
      </c>
      <c r="AT132" s="21" t="s">
        <v>142</v>
      </c>
      <c r="AU132" s="21" t="s">
        <v>104</v>
      </c>
      <c r="AY132" s="21" t="s">
        <v>140</v>
      </c>
      <c r="BE132" s="149">
        <f>IF(U132="základní",N132,0)</f>
        <v>4095</v>
      </c>
      <c r="BF132" s="149">
        <f>IF(U132="snížená",N132,0)</f>
        <v>0</v>
      </c>
      <c r="BG132" s="149">
        <f>IF(U132="zákl. přenesená",N132,0)</f>
        <v>0</v>
      </c>
      <c r="BH132" s="149">
        <f>IF(U132="sníž. přenesená",N132,0)</f>
        <v>0</v>
      </c>
      <c r="BI132" s="149">
        <f>IF(U132="nulová",N132,0)</f>
        <v>0</v>
      </c>
      <c r="BJ132" s="21" t="s">
        <v>87</v>
      </c>
      <c r="BK132" s="149">
        <f>ROUND(L132*K132,2)</f>
        <v>4095</v>
      </c>
      <c r="BL132" s="21" t="s">
        <v>146</v>
      </c>
      <c r="BM132" s="21" t="s">
        <v>501</v>
      </c>
    </row>
    <row r="133" spans="2:65" s="12" customFormat="1" ht="14.4" customHeight="1">
      <c r="B133" s="170"/>
      <c r="C133" s="171"/>
      <c r="D133" s="171"/>
      <c r="E133" s="172" t="s">
        <v>5</v>
      </c>
      <c r="F133" s="243" t="s">
        <v>502</v>
      </c>
      <c r="G133" s="244"/>
      <c r="H133" s="244"/>
      <c r="I133" s="244"/>
      <c r="J133" s="171"/>
      <c r="K133" s="172" t="s">
        <v>5</v>
      </c>
      <c r="L133" s="171"/>
      <c r="M133" s="171"/>
      <c r="N133" s="171"/>
      <c r="O133" s="171"/>
      <c r="P133" s="171"/>
      <c r="Q133" s="171"/>
      <c r="R133" s="173"/>
      <c r="T133" s="174"/>
      <c r="U133" s="171"/>
      <c r="V133" s="171"/>
      <c r="W133" s="171"/>
      <c r="X133" s="171"/>
      <c r="Y133" s="171"/>
      <c r="Z133" s="171"/>
      <c r="AA133" s="175"/>
      <c r="AT133" s="176" t="s">
        <v>149</v>
      </c>
      <c r="AU133" s="176" t="s">
        <v>104</v>
      </c>
      <c r="AV133" s="12" t="s">
        <v>87</v>
      </c>
      <c r="AW133" s="12" t="s">
        <v>35</v>
      </c>
      <c r="AX133" s="12" t="s">
        <v>79</v>
      </c>
      <c r="AY133" s="176" t="s">
        <v>140</v>
      </c>
    </row>
    <row r="134" spans="2:65" s="10" customFormat="1" ht="14.4" customHeight="1">
      <c r="B134" s="150"/>
      <c r="C134" s="151"/>
      <c r="D134" s="151"/>
      <c r="E134" s="152" t="s">
        <v>5</v>
      </c>
      <c r="F134" s="245" t="s">
        <v>503</v>
      </c>
      <c r="G134" s="246"/>
      <c r="H134" s="246"/>
      <c r="I134" s="246"/>
      <c r="J134" s="151"/>
      <c r="K134" s="153">
        <v>31.5</v>
      </c>
      <c r="L134" s="151"/>
      <c r="M134" s="151"/>
      <c r="N134" s="151"/>
      <c r="O134" s="151"/>
      <c r="P134" s="151"/>
      <c r="Q134" s="151"/>
      <c r="R134" s="154"/>
      <c r="T134" s="155"/>
      <c r="U134" s="151"/>
      <c r="V134" s="151"/>
      <c r="W134" s="151"/>
      <c r="X134" s="151"/>
      <c r="Y134" s="151"/>
      <c r="Z134" s="151"/>
      <c r="AA134" s="156"/>
      <c r="AT134" s="157" t="s">
        <v>149</v>
      </c>
      <c r="AU134" s="157" t="s">
        <v>104</v>
      </c>
      <c r="AV134" s="10" t="s">
        <v>104</v>
      </c>
      <c r="AW134" s="10" t="s">
        <v>35</v>
      </c>
      <c r="AX134" s="10" t="s">
        <v>79</v>
      </c>
      <c r="AY134" s="157" t="s">
        <v>140</v>
      </c>
    </row>
    <row r="135" spans="2:65" s="11" customFormat="1" ht="14.4" customHeight="1">
      <c r="B135" s="158"/>
      <c r="C135" s="159"/>
      <c r="D135" s="159"/>
      <c r="E135" s="160" t="s">
        <v>5</v>
      </c>
      <c r="F135" s="239" t="s">
        <v>150</v>
      </c>
      <c r="G135" s="240"/>
      <c r="H135" s="240"/>
      <c r="I135" s="240"/>
      <c r="J135" s="159"/>
      <c r="K135" s="161">
        <v>31.5</v>
      </c>
      <c r="L135" s="159"/>
      <c r="M135" s="159"/>
      <c r="N135" s="159"/>
      <c r="O135" s="159"/>
      <c r="P135" s="159"/>
      <c r="Q135" s="159"/>
      <c r="R135" s="162"/>
      <c r="T135" s="163"/>
      <c r="U135" s="159"/>
      <c r="V135" s="159"/>
      <c r="W135" s="159"/>
      <c r="X135" s="159"/>
      <c r="Y135" s="159"/>
      <c r="Z135" s="159"/>
      <c r="AA135" s="164"/>
      <c r="AT135" s="165" t="s">
        <v>149</v>
      </c>
      <c r="AU135" s="165" t="s">
        <v>104</v>
      </c>
      <c r="AV135" s="11" t="s">
        <v>146</v>
      </c>
      <c r="AW135" s="11" t="s">
        <v>35</v>
      </c>
      <c r="AX135" s="11" t="s">
        <v>87</v>
      </c>
      <c r="AY135" s="165" t="s">
        <v>140</v>
      </c>
    </row>
    <row r="136" spans="2:65" s="1" customFormat="1" ht="22.8" customHeight="1">
      <c r="B136" s="140"/>
      <c r="C136" s="141" t="s">
        <v>146</v>
      </c>
      <c r="D136" s="141" t="s">
        <v>142</v>
      </c>
      <c r="E136" s="142" t="s">
        <v>504</v>
      </c>
      <c r="F136" s="235" t="s">
        <v>505</v>
      </c>
      <c r="G136" s="235"/>
      <c r="H136" s="235"/>
      <c r="I136" s="235"/>
      <c r="J136" s="143" t="s">
        <v>168</v>
      </c>
      <c r="K136" s="144">
        <v>9.4499999999999993</v>
      </c>
      <c r="L136" s="236">
        <v>28.5</v>
      </c>
      <c r="M136" s="236"/>
      <c r="N136" s="236">
        <f>ROUND(L136*K136,2)</f>
        <v>269.33</v>
      </c>
      <c r="O136" s="236"/>
      <c r="P136" s="236"/>
      <c r="Q136" s="236"/>
      <c r="R136" s="145"/>
      <c r="T136" s="146" t="s">
        <v>5</v>
      </c>
      <c r="U136" s="43" t="s">
        <v>44</v>
      </c>
      <c r="V136" s="147">
        <v>5.8000000000000003E-2</v>
      </c>
      <c r="W136" s="147">
        <f>V136*K136</f>
        <v>0.54810000000000003</v>
      </c>
      <c r="X136" s="147">
        <v>0</v>
      </c>
      <c r="Y136" s="147">
        <f>X136*K136</f>
        <v>0</v>
      </c>
      <c r="Z136" s="147">
        <v>0</v>
      </c>
      <c r="AA136" s="148">
        <f>Z136*K136</f>
        <v>0</v>
      </c>
      <c r="AR136" s="21" t="s">
        <v>146</v>
      </c>
      <c r="AT136" s="21" t="s">
        <v>142</v>
      </c>
      <c r="AU136" s="21" t="s">
        <v>104</v>
      </c>
      <c r="AY136" s="21" t="s">
        <v>140</v>
      </c>
      <c r="BE136" s="149">
        <f>IF(U136="základní",N136,0)</f>
        <v>269.33</v>
      </c>
      <c r="BF136" s="149">
        <f>IF(U136="snížená",N136,0)</f>
        <v>0</v>
      </c>
      <c r="BG136" s="149">
        <f>IF(U136="zákl. přenesená",N136,0)</f>
        <v>0</v>
      </c>
      <c r="BH136" s="149">
        <f>IF(U136="sníž. přenesená",N136,0)</f>
        <v>0</v>
      </c>
      <c r="BI136" s="149">
        <f>IF(U136="nulová",N136,0)</f>
        <v>0</v>
      </c>
      <c r="BJ136" s="21" t="s">
        <v>87</v>
      </c>
      <c r="BK136" s="149">
        <f>ROUND(L136*K136,2)</f>
        <v>269.33</v>
      </c>
      <c r="BL136" s="21" t="s">
        <v>146</v>
      </c>
      <c r="BM136" s="21" t="s">
        <v>506</v>
      </c>
    </row>
    <row r="137" spans="2:65" s="10" customFormat="1" ht="14.4" customHeight="1">
      <c r="B137" s="150"/>
      <c r="C137" s="151"/>
      <c r="D137" s="151"/>
      <c r="E137" s="152" t="s">
        <v>5</v>
      </c>
      <c r="F137" s="237" t="s">
        <v>507</v>
      </c>
      <c r="G137" s="238"/>
      <c r="H137" s="238"/>
      <c r="I137" s="238"/>
      <c r="J137" s="151"/>
      <c r="K137" s="153">
        <v>9.4499999999999993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149</v>
      </c>
      <c r="AU137" s="157" t="s">
        <v>104</v>
      </c>
      <c r="AV137" s="10" t="s">
        <v>104</v>
      </c>
      <c r="AW137" s="10" t="s">
        <v>35</v>
      </c>
      <c r="AX137" s="10" t="s">
        <v>79</v>
      </c>
      <c r="AY137" s="157" t="s">
        <v>140</v>
      </c>
    </row>
    <row r="138" spans="2:65" s="11" customFormat="1" ht="14.4" customHeight="1">
      <c r="B138" s="158"/>
      <c r="C138" s="159"/>
      <c r="D138" s="159"/>
      <c r="E138" s="160" t="s">
        <v>5</v>
      </c>
      <c r="F138" s="239" t="s">
        <v>150</v>
      </c>
      <c r="G138" s="240"/>
      <c r="H138" s="240"/>
      <c r="I138" s="240"/>
      <c r="J138" s="159"/>
      <c r="K138" s="161">
        <v>9.4499999999999993</v>
      </c>
      <c r="L138" s="159"/>
      <c r="M138" s="159"/>
      <c r="N138" s="159"/>
      <c r="O138" s="159"/>
      <c r="P138" s="159"/>
      <c r="Q138" s="159"/>
      <c r="R138" s="162"/>
      <c r="T138" s="163"/>
      <c r="U138" s="159"/>
      <c r="V138" s="159"/>
      <c r="W138" s="159"/>
      <c r="X138" s="159"/>
      <c r="Y138" s="159"/>
      <c r="Z138" s="159"/>
      <c r="AA138" s="164"/>
      <c r="AT138" s="165" t="s">
        <v>149</v>
      </c>
      <c r="AU138" s="165" t="s">
        <v>104</v>
      </c>
      <c r="AV138" s="11" t="s">
        <v>146</v>
      </c>
      <c r="AW138" s="11" t="s">
        <v>35</v>
      </c>
      <c r="AX138" s="11" t="s">
        <v>87</v>
      </c>
      <c r="AY138" s="165" t="s">
        <v>140</v>
      </c>
    </row>
    <row r="139" spans="2:65" s="1" customFormat="1" ht="22.8" customHeight="1">
      <c r="B139" s="140"/>
      <c r="C139" s="141" t="s">
        <v>475</v>
      </c>
      <c r="D139" s="141" t="s">
        <v>142</v>
      </c>
      <c r="E139" s="142" t="s">
        <v>166</v>
      </c>
      <c r="F139" s="235" t="s">
        <v>167</v>
      </c>
      <c r="G139" s="235"/>
      <c r="H139" s="235"/>
      <c r="I139" s="235"/>
      <c r="J139" s="143" t="s">
        <v>168</v>
      </c>
      <c r="K139" s="144">
        <v>287.95499999999998</v>
      </c>
      <c r="L139" s="236">
        <v>250</v>
      </c>
      <c r="M139" s="236"/>
      <c r="N139" s="236">
        <f>ROUND(L139*K139,2)</f>
        <v>71988.75</v>
      </c>
      <c r="O139" s="236"/>
      <c r="P139" s="236"/>
      <c r="Q139" s="236"/>
      <c r="R139" s="145"/>
      <c r="T139" s="146" t="s">
        <v>5</v>
      </c>
      <c r="U139" s="43" t="s">
        <v>44</v>
      </c>
      <c r="V139" s="147">
        <v>3.7999999999999999E-2</v>
      </c>
      <c r="W139" s="147">
        <f>V139*K139</f>
        <v>10.94229</v>
      </c>
      <c r="X139" s="147">
        <v>0</v>
      </c>
      <c r="Y139" s="147">
        <f>X139*K139</f>
        <v>0</v>
      </c>
      <c r="Z139" s="147">
        <v>0</v>
      </c>
      <c r="AA139" s="148">
        <f>Z139*K139</f>
        <v>0</v>
      </c>
      <c r="AR139" s="21" t="s">
        <v>146</v>
      </c>
      <c r="AT139" s="21" t="s">
        <v>142</v>
      </c>
      <c r="AU139" s="21" t="s">
        <v>104</v>
      </c>
      <c r="AY139" s="21" t="s">
        <v>140</v>
      </c>
      <c r="BE139" s="149">
        <f>IF(U139="základní",N139,0)</f>
        <v>71988.75</v>
      </c>
      <c r="BF139" s="149">
        <f>IF(U139="snížená",N139,0)</f>
        <v>0</v>
      </c>
      <c r="BG139" s="149">
        <f>IF(U139="zákl. přenesená",N139,0)</f>
        <v>0</v>
      </c>
      <c r="BH139" s="149">
        <f>IF(U139="sníž. přenesená",N139,0)</f>
        <v>0</v>
      </c>
      <c r="BI139" s="149">
        <f>IF(U139="nulová",N139,0)</f>
        <v>0</v>
      </c>
      <c r="BJ139" s="21" t="s">
        <v>87</v>
      </c>
      <c r="BK139" s="149">
        <f>ROUND(L139*K139,2)</f>
        <v>71988.75</v>
      </c>
      <c r="BL139" s="21" t="s">
        <v>146</v>
      </c>
      <c r="BM139" s="21" t="s">
        <v>508</v>
      </c>
    </row>
    <row r="140" spans="2:65" s="10" customFormat="1" ht="14.4" customHeight="1">
      <c r="B140" s="150"/>
      <c r="C140" s="151"/>
      <c r="D140" s="151"/>
      <c r="E140" s="152" t="s">
        <v>5</v>
      </c>
      <c r="F140" s="237" t="s">
        <v>509</v>
      </c>
      <c r="G140" s="238"/>
      <c r="H140" s="238"/>
      <c r="I140" s="238"/>
      <c r="J140" s="151"/>
      <c r="K140" s="153">
        <v>287.95499999999998</v>
      </c>
      <c r="L140" s="151"/>
      <c r="M140" s="151"/>
      <c r="N140" s="151"/>
      <c r="O140" s="151"/>
      <c r="P140" s="151"/>
      <c r="Q140" s="151"/>
      <c r="R140" s="154"/>
      <c r="T140" s="155"/>
      <c r="U140" s="151"/>
      <c r="V140" s="151"/>
      <c r="W140" s="151"/>
      <c r="X140" s="151"/>
      <c r="Y140" s="151"/>
      <c r="Z140" s="151"/>
      <c r="AA140" s="156"/>
      <c r="AT140" s="157" t="s">
        <v>149</v>
      </c>
      <c r="AU140" s="157" t="s">
        <v>104</v>
      </c>
      <c r="AV140" s="10" t="s">
        <v>104</v>
      </c>
      <c r="AW140" s="10" t="s">
        <v>35</v>
      </c>
      <c r="AX140" s="10" t="s">
        <v>79</v>
      </c>
      <c r="AY140" s="157" t="s">
        <v>140</v>
      </c>
    </row>
    <row r="141" spans="2:65" s="11" customFormat="1" ht="14.4" customHeight="1">
      <c r="B141" s="158"/>
      <c r="C141" s="159"/>
      <c r="D141" s="159"/>
      <c r="E141" s="160" t="s">
        <v>5</v>
      </c>
      <c r="F141" s="239" t="s">
        <v>150</v>
      </c>
      <c r="G141" s="240"/>
      <c r="H141" s="240"/>
      <c r="I141" s="240"/>
      <c r="J141" s="159"/>
      <c r="K141" s="161">
        <v>287.95499999999998</v>
      </c>
      <c r="L141" s="159"/>
      <c r="M141" s="159"/>
      <c r="N141" s="159"/>
      <c r="O141" s="159"/>
      <c r="P141" s="159"/>
      <c r="Q141" s="159"/>
      <c r="R141" s="162"/>
      <c r="T141" s="163"/>
      <c r="U141" s="159"/>
      <c r="V141" s="159"/>
      <c r="W141" s="159"/>
      <c r="X141" s="159"/>
      <c r="Y141" s="159"/>
      <c r="Z141" s="159"/>
      <c r="AA141" s="164"/>
      <c r="AT141" s="165" t="s">
        <v>149</v>
      </c>
      <c r="AU141" s="165" t="s">
        <v>104</v>
      </c>
      <c r="AV141" s="11" t="s">
        <v>146</v>
      </c>
      <c r="AW141" s="11" t="s">
        <v>35</v>
      </c>
      <c r="AX141" s="11" t="s">
        <v>87</v>
      </c>
      <c r="AY141" s="165" t="s">
        <v>140</v>
      </c>
    </row>
    <row r="142" spans="2:65" s="1" customFormat="1" ht="22.8" customHeight="1">
      <c r="B142" s="140"/>
      <c r="C142" s="141" t="s">
        <v>288</v>
      </c>
      <c r="D142" s="141" t="s">
        <v>142</v>
      </c>
      <c r="E142" s="142" t="s">
        <v>510</v>
      </c>
      <c r="F142" s="235" t="s">
        <v>511</v>
      </c>
      <c r="G142" s="235"/>
      <c r="H142" s="235"/>
      <c r="I142" s="235"/>
      <c r="J142" s="143" t="s">
        <v>168</v>
      </c>
      <c r="K142" s="144">
        <v>7.4</v>
      </c>
      <c r="L142" s="236">
        <v>251</v>
      </c>
      <c r="M142" s="236"/>
      <c r="N142" s="236">
        <f>ROUND(L142*K142,2)</f>
        <v>1857.4</v>
      </c>
      <c r="O142" s="236"/>
      <c r="P142" s="236"/>
      <c r="Q142" s="236"/>
      <c r="R142" s="145"/>
      <c r="T142" s="146" t="s">
        <v>5</v>
      </c>
      <c r="U142" s="43" t="s">
        <v>44</v>
      </c>
      <c r="V142" s="147">
        <v>0.871</v>
      </c>
      <c r="W142" s="147">
        <f>V142*K142</f>
        <v>6.4454000000000002</v>
      </c>
      <c r="X142" s="147">
        <v>0</v>
      </c>
      <c r="Y142" s="147">
        <f>X142*K142</f>
        <v>0</v>
      </c>
      <c r="Z142" s="147">
        <v>0</v>
      </c>
      <c r="AA142" s="148">
        <f>Z142*K142</f>
        <v>0</v>
      </c>
      <c r="AR142" s="21" t="s">
        <v>146</v>
      </c>
      <c r="AT142" s="21" t="s">
        <v>142</v>
      </c>
      <c r="AU142" s="21" t="s">
        <v>104</v>
      </c>
      <c r="AY142" s="21" t="s">
        <v>140</v>
      </c>
      <c r="BE142" s="149">
        <f>IF(U142="základní",N142,0)</f>
        <v>1857.4</v>
      </c>
      <c r="BF142" s="149">
        <f>IF(U142="snížená",N142,0)</f>
        <v>0</v>
      </c>
      <c r="BG142" s="149">
        <f>IF(U142="zákl. přenesená",N142,0)</f>
        <v>0</v>
      </c>
      <c r="BH142" s="149">
        <f>IF(U142="sníž. přenesená",N142,0)</f>
        <v>0</v>
      </c>
      <c r="BI142" s="149">
        <f>IF(U142="nulová",N142,0)</f>
        <v>0</v>
      </c>
      <c r="BJ142" s="21" t="s">
        <v>87</v>
      </c>
      <c r="BK142" s="149">
        <f>ROUND(L142*K142,2)</f>
        <v>1857.4</v>
      </c>
      <c r="BL142" s="21" t="s">
        <v>146</v>
      </c>
      <c r="BM142" s="21" t="s">
        <v>512</v>
      </c>
    </row>
    <row r="143" spans="2:65" s="12" customFormat="1" ht="14.4" customHeight="1">
      <c r="B143" s="170"/>
      <c r="C143" s="171"/>
      <c r="D143" s="171"/>
      <c r="E143" s="172" t="s">
        <v>5</v>
      </c>
      <c r="F143" s="243" t="s">
        <v>513</v>
      </c>
      <c r="G143" s="244"/>
      <c r="H143" s="244"/>
      <c r="I143" s="244"/>
      <c r="J143" s="171"/>
      <c r="K143" s="172" t="s">
        <v>5</v>
      </c>
      <c r="L143" s="171"/>
      <c r="M143" s="171"/>
      <c r="N143" s="171"/>
      <c r="O143" s="171"/>
      <c r="P143" s="171"/>
      <c r="Q143" s="171"/>
      <c r="R143" s="173"/>
      <c r="T143" s="174"/>
      <c r="U143" s="171"/>
      <c r="V143" s="171"/>
      <c r="W143" s="171"/>
      <c r="X143" s="171"/>
      <c r="Y143" s="171"/>
      <c r="Z143" s="171"/>
      <c r="AA143" s="175"/>
      <c r="AT143" s="176" t="s">
        <v>149</v>
      </c>
      <c r="AU143" s="176" t="s">
        <v>104</v>
      </c>
      <c r="AV143" s="12" t="s">
        <v>87</v>
      </c>
      <c r="AW143" s="12" t="s">
        <v>35</v>
      </c>
      <c r="AX143" s="12" t="s">
        <v>79</v>
      </c>
      <c r="AY143" s="176" t="s">
        <v>140</v>
      </c>
    </row>
    <row r="144" spans="2:65" s="10" customFormat="1" ht="14.4" customHeight="1">
      <c r="B144" s="150"/>
      <c r="C144" s="151"/>
      <c r="D144" s="151"/>
      <c r="E144" s="152" t="s">
        <v>5</v>
      </c>
      <c r="F144" s="245" t="s">
        <v>514</v>
      </c>
      <c r="G144" s="246"/>
      <c r="H144" s="246"/>
      <c r="I144" s="246"/>
      <c r="J144" s="151"/>
      <c r="K144" s="153">
        <v>7.4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149</v>
      </c>
      <c r="AU144" s="157" t="s">
        <v>104</v>
      </c>
      <c r="AV144" s="10" t="s">
        <v>104</v>
      </c>
      <c r="AW144" s="10" t="s">
        <v>35</v>
      </c>
      <c r="AX144" s="10" t="s">
        <v>79</v>
      </c>
      <c r="AY144" s="157" t="s">
        <v>140</v>
      </c>
    </row>
    <row r="145" spans="2:65" s="11" customFormat="1" ht="14.4" customHeight="1">
      <c r="B145" s="158"/>
      <c r="C145" s="159"/>
      <c r="D145" s="159"/>
      <c r="E145" s="160" t="s">
        <v>5</v>
      </c>
      <c r="F145" s="239" t="s">
        <v>150</v>
      </c>
      <c r="G145" s="240"/>
      <c r="H145" s="240"/>
      <c r="I145" s="240"/>
      <c r="J145" s="159"/>
      <c r="K145" s="161">
        <v>7.4</v>
      </c>
      <c r="L145" s="159"/>
      <c r="M145" s="159"/>
      <c r="N145" s="159"/>
      <c r="O145" s="159"/>
      <c r="P145" s="159"/>
      <c r="Q145" s="159"/>
      <c r="R145" s="162"/>
      <c r="T145" s="163"/>
      <c r="U145" s="159"/>
      <c r="V145" s="159"/>
      <c r="W145" s="159"/>
      <c r="X145" s="159"/>
      <c r="Y145" s="159"/>
      <c r="Z145" s="159"/>
      <c r="AA145" s="164"/>
      <c r="AT145" s="165" t="s">
        <v>149</v>
      </c>
      <c r="AU145" s="165" t="s">
        <v>104</v>
      </c>
      <c r="AV145" s="11" t="s">
        <v>146</v>
      </c>
      <c r="AW145" s="11" t="s">
        <v>35</v>
      </c>
      <c r="AX145" s="11" t="s">
        <v>87</v>
      </c>
      <c r="AY145" s="165" t="s">
        <v>140</v>
      </c>
    </row>
    <row r="146" spans="2:65" s="1" customFormat="1" ht="22.8" customHeight="1">
      <c r="B146" s="140"/>
      <c r="C146" s="141" t="s">
        <v>292</v>
      </c>
      <c r="D146" s="141" t="s">
        <v>142</v>
      </c>
      <c r="E146" s="142" t="s">
        <v>515</v>
      </c>
      <c r="F146" s="235" t="s">
        <v>516</v>
      </c>
      <c r="G146" s="235"/>
      <c r="H146" s="235"/>
      <c r="I146" s="235"/>
      <c r="J146" s="143" t="s">
        <v>168</v>
      </c>
      <c r="K146" s="144">
        <v>2.2200000000000002</v>
      </c>
      <c r="L146" s="236">
        <v>20.9</v>
      </c>
      <c r="M146" s="236"/>
      <c r="N146" s="236">
        <f>ROUND(L146*K146,2)</f>
        <v>46.4</v>
      </c>
      <c r="O146" s="236"/>
      <c r="P146" s="236"/>
      <c r="Q146" s="236"/>
      <c r="R146" s="145"/>
      <c r="T146" s="146" t="s">
        <v>5</v>
      </c>
      <c r="U146" s="43" t="s">
        <v>44</v>
      </c>
      <c r="V146" s="147">
        <v>0.04</v>
      </c>
      <c r="W146" s="147">
        <f>V146*K146</f>
        <v>8.8800000000000004E-2</v>
      </c>
      <c r="X146" s="147">
        <v>0</v>
      </c>
      <c r="Y146" s="147">
        <f>X146*K146</f>
        <v>0</v>
      </c>
      <c r="Z146" s="147">
        <v>0</v>
      </c>
      <c r="AA146" s="148">
        <f>Z146*K146</f>
        <v>0</v>
      </c>
      <c r="AR146" s="21" t="s">
        <v>146</v>
      </c>
      <c r="AT146" s="21" t="s">
        <v>142</v>
      </c>
      <c r="AU146" s="21" t="s">
        <v>104</v>
      </c>
      <c r="AY146" s="21" t="s">
        <v>140</v>
      </c>
      <c r="BE146" s="149">
        <f>IF(U146="základní",N146,0)</f>
        <v>46.4</v>
      </c>
      <c r="BF146" s="149">
        <f>IF(U146="snížená",N146,0)</f>
        <v>0</v>
      </c>
      <c r="BG146" s="149">
        <f>IF(U146="zákl. přenesená",N146,0)</f>
        <v>0</v>
      </c>
      <c r="BH146" s="149">
        <f>IF(U146="sníž. přenesená",N146,0)</f>
        <v>0</v>
      </c>
      <c r="BI146" s="149">
        <f>IF(U146="nulová",N146,0)</f>
        <v>0</v>
      </c>
      <c r="BJ146" s="21" t="s">
        <v>87</v>
      </c>
      <c r="BK146" s="149">
        <f>ROUND(L146*K146,2)</f>
        <v>46.4</v>
      </c>
      <c r="BL146" s="21" t="s">
        <v>146</v>
      </c>
      <c r="BM146" s="21" t="s">
        <v>517</v>
      </c>
    </row>
    <row r="147" spans="2:65" s="10" customFormat="1" ht="14.4" customHeight="1">
      <c r="B147" s="150"/>
      <c r="C147" s="151"/>
      <c r="D147" s="151"/>
      <c r="E147" s="152" t="s">
        <v>5</v>
      </c>
      <c r="F147" s="237" t="s">
        <v>518</v>
      </c>
      <c r="G147" s="238"/>
      <c r="H147" s="238"/>
      <c r="I147" s="238"/>
      <c r="J147" s="151"/>
      <c r="K147" s="153">
        <v>2.2200000000000002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149</v>
      </c>
      <c r="AU147" s="157" t="s">
        <v>104</v>
      </c>
      <c r="AV147" s="10" t="s">
        <v>104</v>
      </c>
      <c r="AW147" s="10" t="s">
        <v>35</v>
      </c>
      <c r="AX147" s="10" t="s">
        <v>79</v>
      </c>
      <c r="AY147" s="157" t="s">
        <v>140</v>
      </c>
    </row>
    <row r="148" spans="2:65" s="11" customFormat="1" ht="14.4" customHeight="1">
      <c r="B148" s="158"/>
      <c r="C148" s="159"/>
      <c r="D148" s="159"/>
      <c r="E148" s="160" t="s">
        <v>5</v>
      </c>
      <c r="F148" s="239" t="s">
        <v>150</v>
      </c>
      <c r="G148" s="240"/>
      <c r="H148" s="240"/>
      <c r="I148" s="240"/>
      <c r="J148" s="159"/>
      <c r="K148" s="161">
        <v>2.2200000000000002</v>
      </c>
      <c r="L148" s="159"/>
      <c r="M148" s="159"/>
      <c r="N148" s="159"/>
      <c r="O148" s="159"/>
      <c r="P148" s="159"/>
      <c r="Q148" s="159"/>
      <c r="R148" s="162"/>
      <c r="T148" s="163"/>
      <c r="U148" s="159"/>
      <c r="V148" s="159"/>
      <c r="W148" s="159"/>
      <c r="X148" s="159"/>
      <c r="Y148" s="159"/>
      <c r="Z148" s="159"/>
      <c r="AA148" s="164"/>
      <c r="AT148" s="165" t="s">
        <v>149</v>
      </c>
      <c r="AU148" s="165" t="s">
        <v>104</v>
      </c>
      <c r="AV148" s="11" t="s">
        <v>146</v>
      </c>
      <c r="AW148" s="11" t="s">
        <v>35</v>
      </c>
      <c r="AX148" s="11" t="s">
        <v>87</v>
      </c>
      <c r="AY148" s="165" t="s">
        <v>140</v>
      </c>
    </row>
    <row r="149" spans="2:65" s="1" customFormat="1" ht="22.8" customHeight="1">
      <c r="B149" s="140"/>
      <c r="C149" s="141" t="s">
        <v>296</v>
      </c>
      <c r="D149" s="141" t="s">
        <v>142</v>
      </c>
      <c r="E149" s="142" t="s">
        <v>519</v>
      </c>
      <c r="F149" s="235" t="s">
        <v>520</v>
      </c>
      <c r="G149" s="235"/>
      <c r="H149" s="235"/>
      <c r="I149" s="235"/>
      <c r="J149" s="143" t="s">
        <v>168</v>
      </c>
      <c r="K149" s="144">
        <v>7.4</v>
      </c>
      <c r="L149" s="236">
        <v>78.599999999999994</v>
      </c>
      <c r="M149" s="236"/>
      <c r="N149" s="236">
        <f>ROUND(L149*K149,2)</f>
        <v>581.64</v>
      </c>
      <c r="O149" s="236"/>
      <c r="P149" s="236"/>
      <c r="Q149" s="236"/>
      <c r="R149" s="145"/>
      <c r="T149" s="146" t="s">
        <v>5</v>
      </c>
      <c r="U149" s="43" t="s">
        <v>44</v>
      </c>
      <c r="V149" s="147">
        <v>0.34499999999999997</v>
      </c>
      <c r="W149" s="147">
        <f>V149*K149</f>
        <v>2.5529999999999999</v>
      </c>
      <c r="X149" s="147">
        <v>0</v>
      </c>
      <c r="Y149" s="147">
        <f>X149*K149</f>
        <v>0</v>
      </c>
      <c r="Z149" s="147">
        <v>0</v>
      </c>
      <c r="AA149" s="148">
        <f>Z149*K149</f>
        <v>0</v>
      </c>
      <c r="AR149" s="21" t="s">
        <v>146</v>
      </c>
      <c r="AT149" s="21" t="s">
        <v>142</v>
      </c>
      <c r="AU149" s="21" t="s">
        <v>104</v>
      </c>
      <c r="AY149" s="21" t="s">
        <v>140</v>
      </c>
      <c r="BE149" s="149">
        <f>IF(U149="základní",N149,0)</f>
        <v>581.64</v>
      </c>
      <c r="BF149" s="149">
        <f>IF(U149="snížená",N149,0)</f>
        <v>0</v>
      </c>
      <c r="BG149" s="149">
        <f>IF(U149="zákl. přenesená",N149,0)</f>
        <v>0</v>
      </c>
      <c r="BH149" s="149">
        <f>IF(U149="sníž. přenesená",N149,0)</f>
        <v>0</v>
      </c>
      <c r="BI149" s="149">
        <f>IF(U149="nulová",N149,0)</f>
        <v>0</v>
      </c>
      <c r="BJ149" s="21" t="s">
        <v>87</v>
      </c>
      <c r="BK149" s="149">
        <f>ROUND(L149*K149,2)</f>
        <v>581.64</v>
      </c>
      <c r="BL149" s="21" t="s">
        <v>146</v>
      </c>
      <c r="BM149" s="21" t="s">
        <v>521</v>
      </c>
    </row>
    <row r="150" spans="2:65" s="1" customFormat="1" ht="34.200000000000003" customHeight="1">
      <c r="B150" s="140"/>
      <c r="C150" s="141" t="s">
        <v>184</v>
      </c>
      <c r="D150" s="141" t="s">
        <v>142</v>
      </c>
      <c r="E150" s="142" t="s">
        <v>522</v>
      </c>
      <c r="F150" s="235" t="s">
        <v>523</v>
      </c>
      <c r="G150" s="235"/>
      <c r="H150" s="235"/>
      <c r="I150" s="235"/>
      <c r="J150" s="143" t="s">
        <v>168</v>
      </c>
      <c r="K150" s="144">
        <v>182</v>
      </c>
      <c r="L150" s="236">
        <v>143</v>
      </c>
      <c r="M150" s="236"/>
      <c r="N150" s="236">
        <f>ROUND(L150*K150,2)</f>
        <v>26026</v>
      </c>
      <c r="O150" s="236"/>
      <c r="P150" s="236"/>
      <c r="Q150" s="236"/>
      <c r="R150" s="145"/>
      <c r="T150" s="146" t="s">
        <v>5</v>
      </c>
      <c r="U150" s="43" t="s">
        <v>44</v>
      </c>
      <c r="V150" s="147">
        <v>6.2E-2</v>
      </c>
      <c r="W150" s="147">
        <f>V150*K150</f>
        <v>11.284000000000001</v>
      </c>
      <c r="X150" s="147">
        <v>0</v>
      </c>
      <c r="Y150" s="147">
        <f>X150*K150</f>
        <v>0</v>
      </c>
      <c r="Z150" s="147">
        <v>0</v>
      </c>
      <c r="AA150" s="148">
        <f>Z150*K150</f>
        <v>0</v>
      </c>
      <c r="AR150" s="21" t="s">
        <v>146</v>
      </c>
      <c r="AT150" s="21" t="s">
        <v>142</v>
      </c>
      <c r="AU150" s="21" t="s">
        <v>104</v>
      </c>
      <c r="AY150" s="21" t="s">
        <v>140</v>
      </c>
      <c r="BE150" s="149">
        <f>IF(U150="základní",N150,0)</f>
        <v>26026</v>
      </c>
      <c r="BF150" s="149">
        <f>IF(U150="snížená",N150,0)</f>
        <v>0</v>
      </c>
      <c r="BG150" s="149">
        <f>IF(U150="zákl. přenesená",N150,0)</f>
        <v>0</v>
      </c>
      <c r="BH150" s="149">
        <f>IF(U150="sníž. přenesená",N150,0)</f>
        <v>0</v>
      </c>
      <c r="BI150" s="149">
        <f>IF(U150="nulová",N150,0)</f>
        <v>0</v>
      </c>
      <c r="BJ150" s="21" t="s">
        <v>87</v>
      </c>
      <c r="BK150" s="149">
        <f>ROUND(L150*K150,2)</f>
        <v>26026</v>
      </c>
      <c r="BL150" s="21" t="s">
        <v>146</v>
      </c>
      <c r="BM150" s="21" t="s">
        <v>524</v>
      </c>
    </row>
    <row r="151" spans="2:65" s="12" customFormat="1" ht="22.8" customHeight="1">
      <c r="B151" s="170"/>
      <c r="C151" s="171"/>
      <c r="D151" s="171"/>
      <c r="E151" s="172" t="s">
        <v>5</v>
      </c>
      <c r="F151" s="243" t="s">
        <v>525</v>
      </c>
      <c r="G151" s="244"/>
      <c r="H151" s="244"/>
      <c r="I151" s="244"/>
      <c r="J151" s="171"/>
      <c r="K151" s="172" t="s">
        <v>5</v>
      </c>
      <c r="L151" s="171"/>
      <c r="M151" s="171"/>
      <c r="N151" s="171"/>
      <c r="O151" s="171"/>
      <c r="P151" s="171"/>
      <c r="Q151" s="171"/>
      <c r="R151" s="173"/>
      <c r="T151" s="174"/>
      <c r="U151" s="171"/>
      <c r="V151" s="171"/>
      <c r="W151" s="171"/>
      <c r="X151" s="171"/>
      <c r="Y151" s="171"/>
      <c r="Z151" s="171"/>
      <c r="AA151" s="175"/>
      <c r="AT151" s="176" t="s">
        <v>149</v>
      </c>
      <c r="AU151" s="176" t="s">
        <v>104</v>
      </c>
      <c r="AV151" s="12" t="s">
        <v>87</v>
      </c>
      <c r="AW151" s="12" t="s">
        <v>35</v>
      </c>
      <c r="AX151" s="12" t="s">
        <v>79</v>
      </c>
      <c r="AY151" s="176" t="s">
        <v>140</v>
      </c>
    </row>
    <row r="152" spans="2:65" s="10" customFormat="1" ht="14.4" customHeight="1">
      <c r="B152" s="150"/>
      <c r="C152" s="151"/>
      <c r="D152" s="151"/>
      <c r="E152" s="152" t="s">
        <v>5</v>
      </c>
      <c r="F152" s="245" t="s">
        <v>526</v>
      </c>
      <c r="G152" s="246"/>
      <c r="H152" s="246"/>
      <c r="I152" s="246"/>
      <c r="J152" s="151"/>
      <c r="K152" s="153">
        <v>77.8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149</v>
      </c>
      <c r="AU152" s="157" t="s">
        <v>104</v>
      </c>
      <c r="AV152" s="10" t="s">
        <v>104</v>
      </c>
      <c r="AW152" s="10" t="s">
        <v>35</v>
      </c>
      <c r="AX152" s="10" t="s">
        <v>79</v>
      </c>
      <c r="AY152" s="157" t="s">
        <v>140</v>
      </c>
    </row>
    <row r="153" spans="2:65" s="12" customFormat="1" ht="14.4" customHeight="1">
      <c r="B153" s="170"/>
      <c r="C153" s="171"/>
      <c r="D153" s="171"/>
      <c r="E153" s="172" t="s">
        <v>5</v>
      </c>
      <c r="F153" s="247" t="s">
        <v>527</v>
      </c>
      <c r="G153" s="248"/>
      <c r="H153" s="248"/>
      <c r="I153" s="248"/>
      <c r="J153" s="171"/>
      <c r="K153" s="172" t="s">
        <v>5</v>
      </c>
      <c r="L153" s="171"/>
      <c r="M153" s="171"/>
      <c r="N153" s="171"/>
      <c r="O153" s="171"/>
      <c r="P153" s="171"/>
      <c r="Q153" s="171"/>
      <c r="R153" s="173"/>
      <c r="T153" s="174"/>
      <c r="U153" s="171"/>
      <c r="V153" s="171"/>
      <c r="W153" s="171"/>
      <c r="X153" s="171"/>
      <c r="Y153" s="171"/>
      <c r="Z153" s="171"/>
      <c r="AA153" s="175"/>
      <c r="AT153" s="176" t="s">
        <v>149</v>
      </c>
      <c r="AU153" s="176" t="s">
        <v>104</v>
      </c>
      <c r="AV153" s="12" t="s">
        <v>87</v>
      </c>
      <c r="AW153" s="12" t="s">
        <v>35</v>
      </c>
      <c r="AX153" s="12" t="s">
        <v>79</v>
      </c>
      <c r="AY153" s="176" t="s">
        <v>140</v>
      </c>
    </row>
    <row r="154" spans="2:65" s="10" customFormat="1" ht="14.4" customHeight="1">
      <c r="B154" s="150"/>
      <c r="C154" s="151"/>
      <c r="D154" s="151"/>
      <c r="E154" s="152" t="s">
        <v>5</v>
      </c>
      <c r="F154" s="245" t="s">
        <v>528</v>
      </c>
      <c r="G154" s="246"/>
      <c r="H154" s="246"/>
      <c r="I154" s="246"/>
      <c r="J154" s="151"/>
      <c r="K154" s="153">
        <v>104.2</v>
      </c>
      <c r="L154" s="151"/>
      <c r="M154" s="151"/>
      <c r="N154" s="151"/>
      <c r="O154" s="151"/>
      <c r="P154" s="151"/>
      <c r="Q154" s="151"/>
      <c r="R154" s="154"/>
      <c r="T154" s="155"/>
      <c r="U154" s="151"/>
      <c r="V154" s="151"/>
      <c r="W154" s="151"/>
      <c r="X154" s="151"/>
      <c r="Y154" s="151"/>
      <c r="Z154" s="151"/>
      <c r="AA154" s="156"/>
      <c r="AT154" s="157" t="s">
        <v>149</v>
      </c>
      <c r="AU154" s="157" t="s">
        <v>104</v>
      </c>
      <c r="AV154" s="10" t="s">
        <v>104</v>
      </c>
      <c r="AW154" s="10" t="s">
        <v>35</v>
      </c>
      <c r="AX154" s="10" t="s">
        <v>79</v>
      </c>
      <c r="AY154" s="157" t="s">
        <v>140</v>
      </c>
    </row>
    <row r="155" spans="2:65" s="11" customFormat="1" ht="14.4" customHeight="1">
      <c r="B155" s="158"/>
      <c r="C155" s="159"/>
      <c r="D155" s="159"/>
      <c r="E155" s="160" t="s">
        <v>5</v>
      </c>
      <c r="F155" s="239" t="s">
        <v>150</v>
      </c>
      <c r="G155" s="240"/>
      <c r="H155" s="240"/>
      <c r="I155" s="240"/>
      <c r="J155" s="159"/>
      <c r="K155" s="161">
        <v>182</v>
      </c>
      <c r="L155" s="159"/>
      <c r="M155" s="159"/>
      <c r="N155" s="159"/>
      <c r="O155" s="159"/>
      <c r="P155" s="159"/>
      <c r="Q155" s="159"/>
      <c r="R155" s="162"/>
      <c r="T155" s="163"/>
      <c r="U155" s="159"/>
      <c r="V155" s="159"/>
      <c r="W155" s="159"/>
      <c r="X155" s="159"/>
      <c r="Y155" s="159"/>
      <c r="Z155" s="159"/>
      <c r="AA155" s="164"/>
      <c r="AT155" s="165" t="s">
        <v>149</v>
      </c>
      <c r="AU155" s="165" t="s">
        <v>104</v>
      </c>
      <c r="AV155" s="11" t="s">
        <v>146</v>
      </c>
      <c r="AW155" s="11" t="s">
        <v>35</v>
      </c>
      <c r="AX155" s="11" t="s">
        <v>87</v>
      </c>
      <c r="AY155" s="165" t="s">
        <v>140</v>
      </c>
    </row>
    <row r="156" spans="2:65" s="1" customFormat="1" ht="22.8" customHeight="1">
      <c r="B156" s="140"/>
      <c r="C156" s="141" t="s">
        <v>303</v>
      </c>
      <c r="D156" s="141" t="s">
        <v>142</v>
      </c>
      <c r="E156" s="142" t="s">
        <v>529</v>
      </c>
      <c r="F156" s="235" t="s">
        <v>530</v>
      </c>
      <c r="G156" s="235"/>
      <c r="H156" s="235"/>
      <c r="I156" s="235"/>
      <c r="J156" s="143" t="s">
        <v>168</v>
      </c>
      <c r="K156" s="144">
        <v>38.9</v>
      </c>
      <c r="L156" s="236">
        <v>169</v>
      </c>
      <c r="M156" s="236"/>
      <c r="N156" s="236">
        <f>ROUND(L156*K156,2)</f>
        <v>6574.1</v>
      </c>
      <c r="O156" s="236"/>
      <c r="P156" s="236"/>
      <c r="Q156" s="236"/>
      <c r="R156" s="145"/>
      <c r="T156" s="146" t="s">
        <v>5</v>
      </c>
      <c r="U156" s="43" t="s">
        <v>44</v>
      </c>
      <c r="V156" s="147">
        <v>0.65200000000000002</v>
      </c>
      <c r="W156" s="147">
        <f>V156*K156</f>
        <v>25.3628</v>
      </c>
      <c r="X156" s="147">
        <v>0</v>
      </c>
      <c r="Y156" s="147">
        <f>X156*K156</f>
        <v>0</v>
      </c>
      <c r="Z156" s="147">
        <v>0</v>
      </c>
      <c r="AA156" s="148">
        <f>Z156*K156</f>
        <v>0</v>
      </c>
      <c r="AR156" s="21" t="s">
        <v>146</v>
      </c>
      <c r="AT156" s="21" t="s">
        <v>142</v>
      </c>
      <c r="AU156" s="21" t="s">
        <v>104</v>
      </c>
      <c r="AY156" s="21" t="s">
        <v>140</v>
      </c>
      <c r="BE156" s="149">
        <f>IF(U156="základní",N156,0)</f>
        <v>6574.1</v>
      </c>
      <c r="BF156" s="149">
        <f>IF(U156="snížená",N156,0)</f>
        <v>0</v>
      </c>
      <c r="BG156" s="149">
        <f>IF(U156="zákl. přenesená",N156,0)</f>
        <v>0</v>
      </c>
      <c r="BH156" s="149">
        <f>IF(U156="sníž. přenesená",N156,0)</f>
        <v>0</v>
      </c>
      <c r="BI156" s="149">
        <f>IF(U156="nulová",N156,0)</f>
        <v>0</v>
      </c>
      <c r="BJ156" s="21" t="s">
        <v>87</v>
      </c>
      <c r="BK156" s="149">
        <f>ROUND(L156*K156,2)</f>
        <v>6574.1</v>
      </c>
      <c r="BL156" s="21" t="s">
        <v>146</v>
      </c>
      <c r="BM156" s="21" t="s">
        <v>531</v>
      </c>
    </row>
    <row r="157" spans="2:65" s="12" customFormat="1" ht="22.8" customHeight="1">
      <c r="B157" s="170"/>
      <c r="C157" s="171"/>
      <c r="D157" s="171"/>
      <c r="E157" s="172" t="s">
        <v>5</v>
      </c>
      <c r="F157" s="243" t="s">
        <v>532</v>
      </c>
      <c r="G157" s="244"/>
      <c r="H157" s="244"/>
      <c r="I157" s="244"/>
      <c r="J157" s="171"/>
      <c r="K157" s="172" t="s">
        <v>5</v>
      </c>
      <c r="L157" s="171"/>
      <c r="M157" s="171"/>
      <c r="N157" s="171"/>
      <c r="O157" s="171"/>
      <c r="P157" s="171"/>
      <c r="Q157" s="171"/>
      <c r="R157" s="173"/>
      <c r="T157" s="174"/>
      <c r="U157" s="171"/>
      <c r="V157" s="171"/>
      <c r="W157" s="171"/>
      <c r="X157" s="171"/>
      <c r="Y157" s="171"/>
      <c r="Z157" s="171"/>
      <c r="AA157" s="175"/>
      <c r="AT157" s="176" t="s">
        <v>149</v>
      </c>
      <c r="AU157" s="176" t="s">
        <v>104</v>
      </c>
      <c r="AV157" s="12" t="s">
        <v>87</v>
      </c>
      <c r="AW157" s="12" t="s">
        <v>35</v>
      </c>
      <c r="AX157" s="12" t="s">
        <v>79</v>
      </c>
      <c r="AY157" s="176" t="s">
        <v>140</v>
      </c>
    </row>
    <row r="158" spans="2:65" s="10" customFormat="1" ht="14.4" customHeight="1">
      <c r="B158" s="150"/>
      <c r="C158" s="151"/>
      <c r="D158" s="151"/>
      <c r="E158" s="152" t="s">
        <v>5</v>
      </c>
      <c r="F158" s="245" t="s">
        <v>533</v>
      </c>
      <c r="G158" s="246"/>
      <c r="H158" s="246"/>
      <c r="I158" s="246"/>
      <c r="J158" s="151"/>
      <c r="K158" s="153">
        <v>38.9</v>
      </c>
      <c r="L158" s="151"/>
      <c r="M158" s="151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149</v>
      </c>
      <c r="AU158" s="157" t="s">
        <v>104</v>
      </c>
      <c r="AV158" s="10" t="s">
        <v>104</v>
      </c>
      <c r="AW158" s="10" t="s">
        <v>35</v>
      </c>
      <c r="AX158" s="10" t="s">
        <v>79</v>
      </c>
      <c r="AY158" s="157" t="s">
        <v>140</v>
      </c>
    </row>
    <row r="159" spans="2:65" s="11" customFormat="1" ht="14.4" customHeight="1">
      <c r="B159" s="158"/>
      <c r="C159" s="159"/>
      <c r="D159" s="159"/>
      <c r="E159" s="160" t="s">
        <v>5</v>
      </c>
      <c r="F159" s="239" t="s">
        <v>150</v>
      </c>
      <c r="G159" s="240"/>
      <c r="H159" s="240"/>
      <c r="I159" s="240"/>
      <c r="J159" s="159"/>
      <c r="K159" s="161">
        <v>38.9</v>
      </c>
      <c r="L159" s="159"/>
      <c r="M159" s="159"/>
      <c r="N159" s="159"/>
      <c r="O159" s="159"/>
      <c r="P159" s="159"/>
      <c r="Q159" s="159"/>
      <c r="R159" s="162"/>
      <c r="T159" s="163"/>
      <c r="U159" s="159"/>
      <c r="V159" s="159"/>
      <c r="W159" s="159"/>
      <c r="X159" s="159"/>
      <c r="Y159" s="159"/>
      <c r="Z159" s="159"/>
      <c r="AA159" s="164"/>
      <c r="AT159" s="165" t="s">
        <v>149</v>
      </c>
      <c r="AU159" s="165" t="s">
        <v>104</v>
      </c>
      <c r="AV159" s="11" t="s">
        <v>146</v>
      </c>
      <c r="AW159" s="11" t="s">
        <v>35</v>
      </c>
      <c r="AX159" s="11" t="s">
        <v>87</v>
      </c>
      <c r="AY159" s="165" t="s">
        <v>140</v>
      </c>
    </row>
    <row r="160" spans="2:65" s="1" customFormat="1" ht="34.200000000000003" customHeight="1">
      <c r="B160" s="140"/>
      <c r="C160" s="141" t="s">
        <v>534</v>
      </c>
      <c r="D160" s="141" t="s">
        <v>142</v>
      </c>
      <c r="E160" s="142" t="s">
        <v>535</v>
      </c>
      <c r="F160" s="235" t="s">
        <v>536</v>
      </c>
      <c r="G160" s="235"/>
      <c r="H160" s="235"/>
      <c r="I160" s="235"/>
      <c r="J160" s="143" t="s">
        <v>168</v>
      </c>
      <c r="K160" s="144">
        <v>13</v>
      </c>
      <c r="L160" s="236">
        <v>52.8</v>
      </c>
      <c r="M160" s="236"/>
      <c r="N160" s="236">
        <f>ROUND(L160*K160,2)</f>
        <v>686.4</v>
      </c>
      <c r="O160" s="236"/>
      <c r="P160" s="236"/>
      <c r="Q160" s="236"/>
      <c r="R160" s="145"/>
      <c r="T160" s="146" t="s">
        <v>5</v>
      </c>
      <c r="U160" s="43" t="s">
        <v>44</v>
      </c>
      <c r="V160" s="147">
        <v>5.3999999999999999E-2</v>
      </c>
      <c r="W160" s="147">
        <f>V160*K160</f>
        <v>0.70199999999999996</v>
      </c>
      <c r="X160" s="147">
        <v>0</v>
      </c>
      <c r="Y160" s="147">
        <f>X160*K160</f>
        <v>0</v>
      </c>
      <c r="Z160" s="147">
        <v>0</v>
      </c>
      <c r="AA160" s="148">
        <f>Z160*K160</f>
        <v>0</v>
      </c>
      <c r="AR160" s="21" t="s">
        <v>146</v>
      </c>
      <c r="AT160" s="21" t="s">
        <v>142</v>
      </c>
      <c r="AU160" s="21" t="s">
        <v>104</v>
      </c>
      <c r="AY160" s="21" t="s">
        <v>140</v>
      </c>
      <c r="BE160" s="149">
        <f>IF(U160="základní",N160,0)</f>
        <v>686.4</v>
      </c>
      <c r="BF160" s="149">
        <f>IF(U160="snížená",N160,0)</f>
        <v>0</v>
      </c>
      <c r="BG160" s="149">
        <f>IF(U160="zákl. přenesená",N160,0)</f>
        <v>0</v>
      </c>
      <c r="BH160" s="149">
        <f>IF(U160="sníž. přenesená",N160,0)</f>
        <v>0</v>
      </c>
      <c r="BI160" s="149">
        <f>IF(U160="nulová",N160,0)</f>
        <v>0</v>
      </c>
      <c r="BJ160" s="21" t="s">
        <v>87</v>
      </c>
      <c r="BK160" s="149">
        <f>ROUND(L160*K160,2)</f>
        <v>686.4</v>
      </c>
      <c r="BL160" s="21" t="s">
        <v>146</v>
      </c>
      <c r="BM160" s="21" t="s">
        <v>537</v>
      </c>
    </row>
    <row r="161" spans="2:65" s="12" customFormat="1" ht="14.4" customHeight="1">
      <c r="B161" s="170"/>
      <c r="C161" s="171"/>
      <c r="D161" s="171"/>
      <c r="E161" s="172" t="s">
        <v>5</v>
      </c>
      <c r="F161" s="243" t="s">
        <v>538</v>
      </c>
      <c r="G161" s="244"/>
      <c r="H161" s="244"/>
      <c r="I161" s="244"/>
      <c r="J161" s="171"/>
      <c r="K161" s="172" t="s">
        <v>5</v>
      </c>
      <c r="L161" s="171"/>
      <c r="M161" s="171"/>
      <c r="N161" s="171"/>
      <c r="O161" s="171"/>
      <c r="P161" s="171"/>
      <c r="Q161" s="171"/>
      <c r="R161" s="173"/>
      <c r="T161" s="174"/>
      <c r="U161" s="171"/>
      <c r="V161" s="171"/>
      <c r="W161" s="171"/>
      <c r="X161" s="171"/>
      <c r="Y161" s="171"/>
      <c r="Z161" s="171"/>
      <c r="AA161" s="175"/>
      <c r="AT161" s="176" t="s">
        <v>149</v>
      </c>
      <c r="AU161" s="176" t="s">
        <v>104</v>
      </c>
      <c r="AV161" s="12" t="s">
        <v>87</v>
      </c>
      <c r="AW161" s="12" t="s">
        <v>35</v>
      </c>
      <c r="AX161" s="12" t="s">
        <v>79</v>
      </c>
      <c r="AY161" s="176" t="s">
        <v>140</v>
      </c>
    </row>
    <row r="162" spans="2:65" s="12" customFormat="1" ht="14.4" customHeight="1">
      <c r="B162" s="170"/>
      <c r="C162" s="171"/>
      <c r="D162" s="171"/>
      <c r="E162" s="172" t="s">
        <v>5</v>
      </c>
      <c r="F162" s="247" t="s">
        <v>539</v>
      </c>
      <c r="G162" s="248"/>
      <c r="H162" s="248"/>
      <c r="I162" s="248"/>
      <c r="J162" s="171"/>
      <c r="K162" s="172" t="s">
        <v>5</v>
      </c>
      <c r="L162" s="171"/>
      <c r="M162" s="171"/>
      <c r="N162" s="171"/>
      <c r="O162" s="171"/>
      <c r="P162" s="171"/>
      <c r="Q162" s="171"/>
      <c r="R162" s="173"/>
      <c r="T162" s="174"/>
      <c r="U162" s="171"/>
      <c r="V162" s="171"/>
      <c r="W162" s="171"/>
      <c r="X162" s="171"/>
      <c r="Y162" s="171"/>
      <c r="Z162" s="171"/>
      <c r="AA162" s="175"/>
      <c r="AT162" s="176" t="s">
        <v>149</v>
      </c>
      <c r="AU162" s="176" t="s">
        <v>104</v>
      </c>
      <c r="AV162" s="12" t="s">
        <v>87</v>
      </c>
      <c r="AW162" s="12" t="s">
        <v>35</v>
      </c>
      <c r="AX162" s="12" t="s">
        <v>79</v>
      </c>
      <c r="AY162" s="176" t="s">
        <v>140</v>
      </c>
    </row>
    <row r="163" spans="2:65" s="10" customFormat="1" ht="14.4" customHeight="1">
      <c r="B163" s="150"/>
      <c r="C163" s="151"/>
      <c r="D163" s="151"/>
      <c r="E163" s="152" t="s">
        <v>5</v>
      </c>
      <c r="F163" s="245" t="s">
        <v>540</v>
      </c>
      <c r="G163" s="246"/>
      <c r="H163" s="246"/>
      <c r="I163" s="246"/>
      <c r="J163" s="151"/>
      <c r="K163" s="153">
        <v>13</v>
      </c>
      <c r="L163" s="151"/>
      <c r="M163" s="151"/>
      <c r="N163" s="151"/>
      <c r="O163" s="151"/>
      <c r="P163" s="151"/>
      <c r="Q163" s="151"/>
      <c r="R163" s="154"/>
      <c r="T163" s="155"/>
      <c r="U163" s="151"/>
      <c r="V163" s="151"/>
      <c r="W163" s="151"/>
      <c r="X163" s="151"/>
      <c r="Y163" s="151"/>
      <c r="Z163" s="151"/>
      <c r="AA163" s="156"/>
      <c r="AT163" s="157" t="s">
        <v>149</v>
      </c>
      <c r="AU163" s="157" t="s">
        <v>104</v>
      </c>
      <c r="AV163" s="10" t="s">
        <v>104</v>
      </c>
      <c r="AW163" s="10" t="s">
        <v>35</v>
      </c>
      <c r="AX163" s="10" t="s">
        <v>79</v>
      </c>
      <c r="AY163" s="157" t="s">
        <v>140</v>
      </c>
    </row>
    <row r="164" spans="2:65" s="11" customFormat="1" ht="14.4" customHeight="1">
      <c r="B164" s="158"/>
      <c r="C164" s="159"/>
      <c r="D164" s="159"/>
      <c r="E164" s="160" t="s">
        <v>5</v>
      </c>
      <c r="F164" s="239" t="s">
        <v>150</v>
      </c>
      <c r="G164" s="240"/>
      <c r="H164" s="240"/>
      <c r="I164" s="240"/>
      <c r="J164" s="159"/>
      <c r="K164" s="161">
        <v>13</v>
      </c>
      <c r="L164" s="159"/>
      <c r="M164" s="159"/>
      <c r="N164" s="159"/>
      <c r="O164" s="159"/>
      <c r="P164" s="159"/>
      <c r="Q164" s="159"/>
      <c r="R164" s="162"/>
      <c r="T164" s="163"/>
      <c r="U164" s="159"/>
      <c r="V164" s="159"/>
      <c r="W164" s="159"/>
      <c r="X164" s="159"/>
      <c r="Y164" s="159"/>
      <c r="Z164" s="159"/>
      <c r="AA164" s="164"/>
      <c r="AT164" s="165" t="s">
        <v>149</v>
      </c>
      <c r="AU164" s="165" t="s">
        <v>104</v>
      </c>
      <c r="AV164" s="11" t="s">
        <v>146</v>
      </c>
      <c r="AW164" s="11" t="s">
        <v>35</v>
      </c>
      <c r="AX164" s="11" t="s">
        <v>87</v>
      </c>
      <c r="AY164" s="165" t="s">
        <v>140</v>
      </c>
    </row>
    <row r="165" spans="2:65" s="1" customFormat="1" ht="22.8" customHeight="1">
      <c r="B165" s="140"/>
      <c r="C165" s="141" t="s">
        <v>393</v>
      </c>
      <c r="D165" s="141" t="s">
        <v>142</v>
      </c>
      <c r="E165" s="142" t="s">
        <v>541</v>
      </c>
      <c r="F165" s="235" t="s">
        <v>542</v>
      </c>
      <c r="G165" s="235"/>
      <c r="H165" s="235"/>
      <c r="I165" s="235"/>
      <c r="J165" s="143" t="s">
        <v>168</v>
      </c>
      <c r="K165" s="144">
        <v>85.4</v>
      </c>
      <c r="L165" s="236">
        <v>83.8</v>
      </c>
      <c r="M165" s="236"/>
      <c r="N165" s="236">
        <f>ROUND(L165*K165,2)</f>
        <v>7156.52</v>
      </c>
      <c r="O165" s="236"/>
      <c r="P165" s="236"/>
      <c r="Q165" s="236"/>
      <c r="R165" s="145"/>
      <c r="T165" s="146" t="s">
        <v>5</v>
      </c>
      <c r="U165" s="43" t="s">
        <v>44</v>
      </c>
      <c r="V165" s="147">
        <v>0.29899999999999999</v>
      </c>
      <c r="W165" s="147">
        <f>V165*K165</f>
        <v>25.534600000000001</v>
      </c>
      <c r="X165" s="147">
        <v>0</v>
      </c>
      <c r="Y165" s="147">
        <f>X165*K165</f>
        <v>0</v>
      </c>
      <c r="Z165" s="147">
        <v>0</v>
      </c>
      <c r="AA165" s="148">
        <f>Z165*K165</f>
        <v>0</v>
      </c>
      <c r="AR165" s="21" t="s">
        <v>146</v>
      </c>
      <c r="AT165" s="21" t="s">
        <v>142</v>
      </c>
      <c r="AU165" s="21" t="s">
        <v>104</v>
      </c>
      <c r="AY165" s="21" t="s">
        <v>140</v>
      </c>
      <c r="BE165" s="149">
        <f>IF(U165="základní",N165,0)</f>
        <v>7156.52</v>
      </c>
      <c r="BF165" s="149">
        <f>IF(U165="snížená",N165,0)</f>
        <v>0</v>
      </c>
      <c r="BG165" s="149">
        <f>IF(U165="zákl. přenesená",N165,0)</f>
        <v>0</v>
      </c>
      <c r="BH165" s="149">
        <f>IF(U165="sníž. přenesená",N165,0)</f>
        <v>0</v>
      </c>
      <c r="BI165" s="149">
        <f>IF(U165="nulová",N165,0)</f>
        <v>0</v>
      </c>
      <c r="BJ165" s="21" t="s">
        <v>87</v>
      </c>
      <c r="BK165" s="149">
        <f>ROUND(L165*K165,2)</f>
        <v>7156.52</v>
      </c>
      <c r="BL165" s="21" t="s">
        <v>146</v>
      </c>
      <c r="BM165" s="21" t="s">
        <v>543</v>
      </c>
    </row>
    <row r="166" spans="2:65" s="12" customFormat="1" ht="14.4" customHeight="1">
      <c r="B166" s="170"/>
      <c r="C166" s="171"/>
      <c r="D166" s="171"/>
      <c r="E166" s="172" t="s">
        <v>5</v>
      </c>
      <c r="F166" s="243" t="s">
        <v>544</v>
      </c>
      <c r="G166" s="244"/>
      <c r="H166" s="244"/>
      <c r="I166" s="244"/>
      <c r="J166" s="171"/>
      <c r="K166" s="172" t="s">
        <v>5</v>
      </c>
      <c r="L166" s="171"/>
      <c r="M166" s="171"/>
      <c r="N166" s="171"/>
      <c r="O166" s="171"/>
      <c r="P166" s="171"/>
      <c r="Q166" s="171"/>
      <c r="R166" s="173"/>
      <c r="T166" s="174"/>
      <c r="U166" s="171"/>
      <c r="V166" s="171"/>
      <c r="W166" s="171"/>
      <c r="X166" s="171"/>
      <c r="Y166" s="171"/>
      <c r="Z166" s="171"/>
      <c r="AA166" s="175"/>
      <c r="AT166" s="176" t="s">
        <v>149</v>
      </c>
      <c r="AU166" s="176" t="s">
        <v>104</v>
      </c>
      <c r="AV166" s="12" t="s">
        <v>87</v>
      </c>
      <c r="AW166" s="12" t="s">
        <v>35</v>
      </c>
      <c r="AX166" s="12" t="s">
        <v>79</v>
      </c>
      <c r="AY166" s="176" t="s">
        <v>140</v>
      </c>
    </row>
    <row r="167" spans="2:65" s="12" customFormat="1" ht="22.8" customHeight="1">
      <c r="B167" s="170"/>
      <c r="C167" s="171"/>
      <c r="D167" s="171"/>
      <c r="E167" s="172" t="s">
        <v>5</v>
      </c>
      <c r="F167" s="247" t="s">
        <v>545</v>
      </c>
      <c r="G167" s="248"/>
      <c r="H167" s="248"/>
      <c r="I167" s="248"/>
      <c r="J167" s="171"/>
      <c r="K167" s="172" t="s">
        <v>5</v>
      </c>
      <c r="L167" s="171"/>
      <c r="M167" s="171"/>
      <c r="N167" s="171"/>
      <c r="O167" s="171"/>
      <c r="P167" s="171"/>
      <c r="Q167" s="171"/>
      <c r="R167" s="173"/>
      <c r="T167" s="174"/>
      <c r="U167" s="171"/>
      <c r="V167" s="171"/>
      <c r="W167" s="171"/>
      <c r="X167" s="171"/>
      <c r="Y167" s="171"/>
      <c r="Z167" s="171"/>
      <c r="AA167" s="175"/>
      <c r="AT167" s="176" t="s">
        <v>149</v>
      </c>
      <c r="AU167" s="176" t="s">
        <v>104</v>
      </c>
      <c r="AV167" s="12" t="s">
        <v>87</v>
      </c>
      <c r="AW167" s="12" t="s">
        <v>35</v>
      </c>
      <c r="AX167" s="12" t="s">
        <v>79</v>
      </c>
      <c r="AY167" s="176" t="s">
        <v>140</v>
      </c>
    </row>
    <row r="168" spans="2:65" s="10" customFormat="1" ht="14.4" customHeight="1">
      <c r="B168" s="150"/>
      <c r="C168" s="151"/>
      <c r="D168" s="151"/>
      <c r="E168" s="152" t="s">
        <v>5</v>
      </c>
      <c r="F168" s="245" t="s">
        <v>546</v>
      </c>
      <c r="G168" s="246"/>
      <c r="H168" s="246"/>
      <c r="I168" s="246"/>
      <c r="J168" s="151"/>
      <c r="K168" s="153">
        <v>78</v>
      </c>
      <c r="L168" s="151"/>
      <c r="M168" s="151"/>
      <c r="N168" s="151"/>
      <c r="O168" s="151"/>
      <c r="P168" s="151"/>
      <c r="Q168" s="151"/>
      <c r="R168" s="154"/>
      <c r="T168" s="155"/>
      <c r="U168" s="151"/>
      <c r="V168" s="151"/>
      <c r="W168" s="151"/>
      <c r="X168" s="151"/>
      <c r="Y168" s="151"/>
      <c r="Z168" s="151"/>
      <c r="AA168" s="156"/>
      <c r="AT168" s="157" t="s">
        <v>149</v>
      </c>
      <c r="AU168" s="157" t="s">
        <v>104</v>
      </c>
      <c r="AV168" s="10" t="s">
        <v>104</v>
      </c>
      <c r="AW168" s="10" t="s">
        <v>35</v>
      </c>
      <c r="AX168" s="10" t="s">
        <v>79</v>
      </c>
      <c r="AY168" s="157" t="s">
        <v>140</v>
      </c>
    </row>
    <row r="169" spans="2:65" s="12" customFormat="1" ht="14.4" customHeight="1">
      <c r="B169" s="170"/>
      <c r="C169" s="171"/>
      <c r="D169" s="171"/>
      <c r="E169" s="172" t="s">
        <v>5</v>
      </c>
      <c r="F169" s="247" t="s">
        <v>513</v>
      </c>
      <c r="G169" s="248"/>
      <c r="H169" s="248"/>
      <c r="I169" s="248"/>
      <c r="J169" s="171"/>
      <c r="K169" s="172" t="s">
        <v>5</v>
      </c>
      <c r="L169" s="171"/>
      <c r="M169" s="171"/>
      <c r="N169" s="171"/>
      <c r="O169" s="171"/>
      <c r="P169" s="171"/>
      <c r="Q169" s="171"/>
      <c r="R169" s="173"/>
      <c r="T169" s="174"/>
      <c r="U169" s="171"/>
      <c r="V169" s="171"/>
      <c r="W169" s="171"/>
      <c r="X169" s="171"/>
      <c r="Y169" s="171"/>
      <c r="Z169" s="171"/>
      <c r="AA169" s="175"/>
      <c r="AT169" s="176" t="s">
        <v>149</v>
      </c>
      <c r="AU169" s="176" t="s">
        <v>104</v>
      </c>
      <c r="AV169" s="12" t="s">
        <v>87</v>
      </c>
      <c r="AW169" s="12" t="s">
        <v>35</v>
      </c>
      <c r="AX169" s="12" t="s">
        <v>79</v>
      </c>
      <c r="AY169" s="176" t="s">
        <v>140</v>
      </c>
    </row>
    <row r="170" spans="2:65" s="10" customFormat="1" ht="14.4" customHeight="1">
      <c r="B170" s="150"/>
      <c r="C170" s="151"/>
      <c r="D170" s="151"/>
      <c r="E170" s="152" t="s">
        <v>5</v>
      </c>
      <c r="F170" s="245" t="s">
        <v>514</v>
      </c>
      <c r="G170" s="246"/>
      <c r="H170" s="246"/>
      <c r="I170" s="246"/>
      <c r="J170" s="151"/>
      <c r="K170" s="153">
        <v>7.4</v>
      </c>
      <c r="L170" s="151"/>
      <c r="M170" s="151"/>
      <c r="N170" s="151"/>
      <c r="O170" s="151"/>
      <c r="P170" s="151"/>
      <c r="Q170" s="151"/>
      <c r="R170" s="154"/>
      <c r="T170" s="155"/>
      <c r="U170" s="151"/>
      <c r="V170" s="151"/>
      <c r="W170" s="151"/>
      <c r="X170" s="151"/>
      <c r="Y170" s="151"/>
      <c r="Z170" s="151"/>
      <c r="AA170" s="156"/>
      <c r="AT170" s="157" t="s">
        <v>149</v>
      </c>
      <c r="AU170" s="157" t="s">
        <v>104</v>
      </c>
      <c r="AV170" s="10" t="s">
        <v>104</v>
      </c>
      <c r="AW170" s="10" t="s">
        <v>35</v>
      </c>
      <c r="AX170" s="10" t="s">
        <v>79</v>
      </c>
      <c r="AY170" s="157" t="s">
        <v>140</v>
      </c>
    </row>
    <row r="171" spans="2:65" s="11" customFormat="1" ht="14.4" customHeight="1">
      <c r="B171" s="158"/>
      <c r="C171" s="159"/>
      <c r="D171" s="159"/>
      <c r="E171" s="160" t="s">
        <v>5</v>
      </c>
      <c r="F171" s="239" t="s">
        <v>150</v>
      </c>
      <c r="G171" s="240"/>
      <c r="H171" s="240"/>
      <c r="I171" s="240"/>
      <c r="J171" s="159"/>
      <c r="K171" s="161">
        <v>85.4</v>
      </c>
      <c r="L171" s="159"/>
      <c r="M171" s="159"/>
      <c r="N171" s="159"/>
      <c r="O171" s="159"/>
      <c r="P171" s="159"/>
      <c r="Q171" s="159"/>
      <c r="R171" s="162"/>
      <c r="T171" s="163"/>
      <c r="U171" s="159"/>
      <c r="V171" s="159"/>
      <c r="W171" s="159"/>
      <c r="X171" s="159"/>
      <c r="Y171" s="159"/>
      <c r="Z171" s="159"/>
      <c r="AA171" s="164"/>
      <c r="AT171" s="165" t="s">
        <v>149</v>
      </c>
      <c r="AU171" s="165" t="s">
        <v>104</v>
      </c>
      <c r="AV171" s="11" t="s">
        <v>146</v>
      </c>
      <c r="AW171" s="11" t="s">
        <v>35</v>
      </c>
      <c r="AX171" s="11" t="s">
        <v>87</v>
      </c>
      <c r="AY171" s="165" t="s">
        <v>140</v>
      </c>
    </row>
    <row r="172" spans="2:65" s="1" customFormat="1" ht="22.8" customHeight="1">
      <c r="B172" s="140"/>
      <c r="C172" s="166" t="s">
        <v>397</v>
      </c>
      <c r="D172" s="166" t="s">
        <v>180</v>
      </c>
      <c r="E172" s="167" t="s">
        <v>547</v>
      </c>
      <c r="F172" s="241" t="s">
        <v>548</v>
      </c>
      <c r="G172" s="241"/>
      <c r="H172" s="241"/>
      <c r="I172" s="241"/>
      <c r="J172" s="168" t="s">
        <v>248</v>
      </c>
      <c r="K172" s="169">
        <v>14.8</v>
      </c>
      <c r="L172" s="242">
        <v>373</v>
      </c>
      <c r="M172" s="242"/>
      <c r="N172" s="242">
        <f>ROUND(L172*K172,2)</f>
        <v>5520.4</v>
      </c>
      <c r="O172" s="236"/>
      <c r="P172" s="236"/>
      <c r="Q172" s="236"/>
      <c r="R172" s="145"/>
      <c r="T172" s="146" t="s">
        <v>5</v>
      </c>
      <c r="U172" s="43" t="s">
        <v>44</v>
      </c>
      <c r="V172" s="147">
        <v>0</v>
      </c>
      <c r="W172" s="147">
        <f>V172*K172</f>
        <v>0</v>
      </c>
      <c r="X172" s="147">
        <v>1</v>
      </c>
      <c r="Y172" s="147">
        <f>X172*K172</f>
        <v>14.8</v>
      </c>
      <c r="Z172" s="147">
        <v>0</v>
      </c>
      <c r="AA172" s="148">
        <f>Z172*K172</f>
        <v>0</v>
      </c>
      <c r="AR172" s="21" t="s">
        <v>184</v>
      </c>
      <c r="AT172" s="21" t="s">
        <v>180</v>
      </c>
      <c r="AU172" s="21" t="s">
        <v>104</v>
      </c>
      <c r="AY172" s="21" t="s">
        <v>140</v>
      </c>
      <c r="BE172" s="149">
        <f>IF(U172="základní",N172,0)</f>
        <v>5520.4</v>
      </c>
      <c r="BF172" s="149">
        <f>IF(U172="snížená",N172,0)</f>
        <v>0</v>
      </c>
      <c r="BG172" s="149">
        <f>IF(U172="zákl. přenesená",N172,0)</f>
        <v>0</v>
      </c>
      <c r="BH172" s="149">
        <f>IF(U172="sníž. přenesená",N172,0)</f>
        <v>0</v>
      </c>
      <c r="BI172" s="149">
        <f>IF(U172="nulová",N172,0)</f>
        <v>0</v>
      </c>
      <c r="BJ172" s="21" t="s">
        <v>87</v>
      </c>
      <c r="BK172" s="149">
        <f>ROUND(L172*K172,2)</f>
        <v>5520.4</v>
      </c>
      <c r="BL172" s="21" t="s">
        <v>146</v>
      </c>
      <c r="BM172" s="21" t="s">
        <v>549</v>
      </c>
    </row>
    <row r="173" spans="2:65" s="12" customFormat="1" ht="14.4" customHeight="1">
      <c r="B173" s="170"/>
      <c r="C173" s="171"/>
      <c r="D173" s="171"/>
      <c r="E173" s="172" t="s">
        <v>5</v>
      </c>
      <c r="F173" s="243" t="s">
        <v>513</v>
      </c>
      <c r="G173" s="244"/>
      <c r="H173" s="244"/>
      <c r="I173" s="244"/>
      <c r="J173" s="171"/>
      <c r="K173" s="172" t="s">
        <v>5</v>
      </c>
      <c r="L173" s="171"/>
      <c r="M173" s="171"/>
      <c r="N173" s="171"/>
      <c r="O173" s="171"/>
      <c r="P173" s="171"/>
      <c r="Q173" s="171"/>
      <c r="R173" s="173"/>
      <c r="T173" s="174"/>
      <c r="U173" s="171"/>
      <c r="V173" s="171"/>
      <c r="W173" s="171"/>
      <c r="X173" s="171"/>
      <c r="Y173" s="171"/>
      <c r="Z173" s="171"/>
      <c r="AA173" s="175"/>
      <c r="AT173" s="176" t="s">
        <v>149</v>
      </c>
      <c r="AU173" s="176" t="s">
        <v>104</v>
      </c>
      <c r="AV173" s="12" t="s">
        <v>87</v>
      </c>
      <c r="AW173" s="12" t="s">
        <v>35</v>
      </c>
      <c r="AX173" s="12" t="s">
        <v>79</v>
      </c>
      <c r="AY173" s="176" t="s">
        <v>140</v>
      </c>
    </row>
    <row r="174" spans="2:65" s="10" customFormat="1" ht="14.4" customHeight="1">
      <c r="B174" s="150"/>
      <c r="C174" s="151"/>
      <c r="D174" s="151"/>
      <c r="E174" s="152" t="s">
        <v>5</v>
      </c>
      <c r="F174" s="245" t="s">
        <v>550</v>
      </c>
      <c r="G174" s="246"/>
      <c r="H174" s="246"/>
      <c r="I174" s="246"/>
      <c r="J174" s="151"/>
      <c r="K174" s="153">
        <v>14.8</v>
      </c>
      <c r="L174" s="151"/>
      <c r="M174" s="151"/>
      <c r="N174" s="151"/>
      <c r="O174" s="151"/>
      <c r="P174" s="151"/>
      <c r="Q174" s="151"/>
      <c r="R174" s="154"/>
      <c r="T174" s="155"/>
      <c r="U174" s="151"/>
      <c r="V174" s="151"/>
      <c r="W174" s="151"/>
      <c r="X174" s="151"/>
      <c r="Y174" s="151"/>
      <c r="Z174" s="151"/>
      <c r="AA174" s="156"/>
      <c r="AT174" s="157" t="s">
        <v>149</v>
      </c>
      <c r="AU174" s="157" t="s">
        <v>104</v>
      </c>
      <c r="AV174" s="10" t="s">
        <v>104</v>
      </c>
      <c r="AW174" s="10" t="s">
        <v>35</v>
      </c>
      <c r="AX174" s="10" t="s">
        <v>79</v>
      </c>
      <c r="AY174" s="157" t="s">
        <v>140</v>
      </c>
    </row>
    <row r="175" spans="2:65" s="11" customFormat="1" ht="14.4" customHeight="1">
      <c r="B175" s="158"/>
      <c r="C175" s="159"/>
      <c r="D175" s="159"/>
      <c r="E175" s="160" t="s">
        <v>5</v>
      </c>
      <c r="F175" s="239" t="s">
        <v>150</v>
      </c>
      <c r="G175" s="240"/>
      <c r="H175" s="240"/>
      <c r="I175" s="240"/>
      <c r="J175" s="159"/>
      <c r="K175" s="161">
        <v>14.8</v>
      </c>
      <c r="L175" s="159"/>
      <c r="M175" s="159"/>
      <c r="N175" s="159"/>
      <c r="O175" s="159"/>
      <c r="P175" s="159"/>
      <c r="Q175" s="159"/>
      <c r="R175" s="162"/>
      <c r="T175" s="163"/>
      <c r="U175" s="159"/>
      <c r="V175" s="159"/>
      <c r="W175" s="159"/>
      <c r="X175" s="159"/>
      <c r="Y175" s="159"/>
      <c r="Z175" s="159"/>
      <c r="AA175" s="164"/>
      <c r="AT175" s="165" t="s">
        <v>149</v>
      </c>
      <c r="AU175" s="165" t="s">
        <v>104</v>
      </c>
      <c r="AV175" s="11" t="s">
        <v>146</v>
      </c>
      <c r="AW175" s="11" t="s">
        <v>35</v>
      </c>
      <c r="AX175" s="11" t="s">
        <v>87</v>
      </c>
      <c r="AY175" s="165" t="s">
        <v>140</v>
      </c>
    </row>
    <row r="176" spans="2:65" s="1" customFormat="1" ht="34.200000000000003" customHeight="1">
      <c r="B176" s="140"/>
      <c r="C176" s="141" t="s">
        <v>551</v>
      </c>
      <c r="D176" s="141" t="s">
        <v>142</v>
      </c>
      <c r="E176" s="142" t="s">
        <v>172</v>
      </c>
      <c r="F176" s="235" t="s">
        <v>173</v>
      </c>
      <c r="G176" s="235"/>
      <c r="H176" s="235"/>
      <c r="I176" s="235"/>
      <c r="J176" s="143" t="s">
        <v>145</v>
      </c>
      <c r="K176" s="144">
        <v>1919.7</v>
      </c>
      <c r="L176" s="236">
        <v>10.1</v>
      </c>
      <c r="M176" s="236"/>
      <c r="N176" s="236">
        <f>ROUND(L176*K176,2)</f>
        <v>19388.97</v>
      </c>
      <c r="O176" s="236"/>
      <c r="P176" s="236"/>
      <c r="Q176" s="236"/>
      <c r="R176" s="145"/>
      <c r="T176" s="146" t="s">
        <v>5</v>
      </c>
      <c r="U176" s="43" t="s">
        <v>44</v>
      </c>
      <c r="V176" s="147">
        <v>1.9E-2</v>
      </c>
      <c r="W176" s="147">
        <f>V176*K176</f>
        <v>36.474299999999999</v>
      </c>
      <c r="X176" s="147">
        <v>0</v>
      </c>
      <c r="Y176" s="147">
        <f>X176*K176</f>
        <v>0</v>
      </c>
      <c r="Z176" s="147">
        <v>0</v>
      </c>
      <c r="AA176" s="148">
        <f>Z176*K176</f>
        <v>0</v>
      </c>
      <c r="AR176" s="21" t="s">
        <v>146</v>
      </c>
      <c r="AT176" s="21" t="s">
        <v>142</v>
      </c>
      <c r="AU176" s="21" t="s">
        <v>104</v>
      </c>
      <c r="AY176" s="21" t="s">
        <v>140</v>
      </c>
      <c r="BE176" s="149">
        <f>IF(U176="základní",N176,0)</f>
        <v>19388.97</v>
      </c>
      <c r="BF176" s="149">
        <f>IF(U176="snížená",N176,0)</f>
        <v>0</v>
      </c>
      <c r="BG176" s="149">
        <f>IF(U176="zákl. přenesená",N176,0)</f>
        <v>0</v>
      </c>
      <c r="BH176" s="149">
        <f>IF(U176="sníž. přenesená",N176,0)</f>
        <v>0</v>
      </c>
      <c r="BI176" s="149">
        <f>IF(U176="nulová",N176,0)</f>
        <v>0</v>
      </c>
      <c r="BJ176" s="21" t="s">
        <v>87</v>
      </c>
      <c r="BK176" s="149">
        <f>ROUND(L176*K176,2)</f>
        <v>19388.97</v>
      </c>
      <c r="BL176" s="21" t="s">
        <v>146</v>
      </c>
      <c r="BM176" s="21" t="s">
        <v>552</v>
      </c>
    </row>
    <row r="177" spans="2:65" s="12" customFormat="1" ht="14.4" customHeight="1">
      <c r="B177" s="170"/>
      <c r="C177" s="171"/>
      <c r="D177" s="171"/>
      <c r="E177" s="172" t="s">
        <v>5</v>
      </c>
      <c r="F177" s="243" t="s">
        <v>190</v>
      </c>
      <c r="G177" s="244"/>
      <c r="H177" s="244"/>
      <c r="I177" s="244"/>
      <c r="J177" s="171"/>
      <c r="K177" s="172" t="s">
        <v>5</v>
      </c>
      <c r="L177" s="171"/>
      <c r="M177" s="171"/>
      <c r="N177" s="171"/>
      <c r="O177" s="171"/>
      <c r="P177" s="171"/>
      <c r="Q177" s="171"/>
      <c r="R177" s="173"/>
      <c r="T177" s="174"/>
      <c r="U177" s="171"/>
      <c r="V177" s="171"/>
      <c r="W177" s="171"/>
      <c r="X177" s="171"/>
      <c r="Y177" s="171"/>
      <c r="Z177" s="171"/>
      <c r="AA177" s="175"/>
      <c r="AT177" s="176" t="s">
        <v>149</v>
      </c>
      <c r="AU177" s="176" t="s">
        <v>104</v>
      </c>
      <c r="AV177" s="12" t="s">
        <v>87</v>
      </c>
      <c r="AW177" s="12" t="s">
        <v>35</v>
      </c>
      <c r="AX177" s="12" t="s">
        <v>79</v>
      </c>
      <c r="AY177" s="176" t="s">
        <v>140</v>
      </c>
    </row>
    <row r="178" spans="2:65" s="10" customFormat="1" ht="14.4" customHeight="1">
      <c r="B178" s="150"/>
      <c r="C178" s="151"/>
      <c r="D178" s="151"/>
      <c r="E178" s="152" t="s">
        <v>5</v>
      </c>
      <c r="F178" s="245" t="s">
        <v>553</v>
      </c>
      <c r="G178" s="246"/>
      <c r="H178" s="246"/>
      <c r="I178" s="246"/>
      <c r="J178" s="151"/>
      <c r="K178" s="153">
        <v>1919.7</v>
      </c>
      <c r="L178" s="151"/>
      <c r="M178" s="151"/>
      <c r="N178" s="151"/>
      <c r="O178" s="151"/>
      <c r="P178" s="151"/>
      <c r="Q178" s="151"/>
      <c r="R178" s="154"/>
      <c r="T178" s="155"/>
      <c r="U178" s="151"/>
      <c r="V178" s="151"/>
      <c r="W178" s="151"/>
      <c r="X178" s="151"/>
      <c r="Y178" s="151"/>
      <c r="Z178" s="151"/>
      <c r="AA178" s="156"/>
      <c r="AT178" s="157" t="s">
        <v>149</v>
      </c>
      <c r="AU178" s="157" t="s">
        <v>104</v>
      </c>
      <c r="AV178" s="10" t="s">
        <v>104</v>
      </c>
      <c r="AW178" s="10" t="s">
        <v>35</v>
      </c>
      <c r="AX178" s="10" t="s">
        <v>79</v>
      </c>
      <c r="AY178" s="157" t="s">
        <v>140</v>
      </c>
    </row>
    <row r="179" spans="2:65" s="11" customFormat="1" ht="14.4" customHeight="1">
      <c r="B179" s="158"/>
      <c r="C179" s="159"/>
      <c r="D179" s="159"/>
      <c r="E179" s="160" t="s">
        <v>5</v>
      </c>
      <c r="F179" s="239" t="s">
        <v>150</v>
      </c>
      <c r="G179" s="240"/>
      <c r="H179" s="240"/>
      <c r="I179" s="240"/>
      <c r="J179" s="159"/>
      <c r="K179" s="161">
        <v>1919.7</v>
      </c>
      <c r="L179" s="159"/>
      <c r="M179" s="159"/>
      <c r="N179" s="159"/>
      <c r="O179" s="159"/>
      <c r="P179" s="159"/>
      <c r="Q179" s="159"/>
      <c r="R179" s="162"/>
      <c r="T179" s="163"/>
      <c r="U179" s="159"/>
      <c r="V179" s="159"/>
      <c r="W179" s="159"/>
      <c r="X179" s="159"/>
      <c r="Y179" s="159"/>
      <c r="Z179" s="159"/>
      <c r="AA179" s="164"/>
      <c r="AT179" s="165" t="s">
        <v>149</v>
      </c>
      <c r="AU179" s="165" t="s">
        <v>104</v>
      </c>
      <c r="AV179" s="11" t="s">
        <v>146</v>
      </c>
      <c r="AW179" s="11" t="s">
        <v>35</v>
      </c>
      <c r="AX179" s="11" t="s">
        <v>87</v>
      </c>
      <c r="AY179" s="165" t="s">
        <v>140</v>
      </c>
    </row>
    <row r="180" spans="2:65" s="1" customFormat="1" ht="34.200000000000003" customHeight="1">
      <c r="B180" s="140"/>
      <c r="C180" s="141" t="s">
        <v>554</v>
      </c>
      <c r="D180" s="141" t="s">
        <v>142</v>
      </c>
      <c r="E180" s="142" t="s">
        <v>176</v>
      </c>
      <c r="F180" s="235" t="s">
        <v>177</v>
      </c>
      <c r="G180" s="235"/>
      <c r="H180" s="235"/>
      <c r="I180" s="235"/>
      <c r="J180" s="143" t="s">
        <v>145</v>
      </c>
      <c r="K180" s="144">
        <v>1919.7</v>
      </c>
      <c r="L180" s="236">
        <v>4.01</v>
      </c>
      <c r="M180" s="236"/>
      <c r="N180" s="236">
        <f>ROUND(L180*K180,2)</f>
        <v>7698</v>
      </c>
      <c r="O180" s="236"/>
      <c r="P180" s="236"/>
      <c r="Q180" s="236"/>
      <c r="R180" s="145"/>
      <c r="T180" s="146" t="s">
        <v>5</v>
      </c>
      <c r="U180" s="43" t="s">
        <v>44</v>
      </c>
      <c r="V180" s="147">
        <v>5.0000000000000001E-3</v>
      </c>
      <c r="W180" s="147">
        <f>V180*K180</f>
        <v>9.5984999999999996</v>
      </c>
      <c r="X180" s="147">
        <v>0</v>
      </c>
      <c r="Y180" s="147">
        <f>X180*K180</f>
        <v>0</v>
      </c>
      <c r="Z180" s="147">
        <v>0</v>
      </c>
      <c r="AA180" s="148">
        <f>Z180*K180</f>
        <v>0</v>
      </c>
      <c r="AR180" s="21" t="s">
        <v>146</v>
      </c>
      <c r="AT180" s="21" t="s">
        <v>142</v>
      </c>
      <c r="AU180" s="21" t="s">
        <v>104</v>
      </c>
      <c r="AY180" s="21" t="s">
        <v>140</v>
      </c>
      <c r="BE180" s="149">
        <f>IF(U180="základní",N180,0)</f>
        <v>7698</v>
      </c>
      <c r="BF180" s="149">
        <f>IF(U180="snížená",N180,0)</f>
        <v>0</v>
      </c>
      <c r="BG180" s="149">
        <f>IF(U180="zákl. přenesená",N180,0)</f>
        <v>0</v>
      </c>
      <c r="BH180" s="149">
        <f>IF(U180="sníž. přenesená",N180,0)</f>
        <v>0</v>
      </c>
      <c r="BI180" s="149">
        <f>IF(U180="nulová",N180,0)</f>
        <v>0</v>
      </c>
      <c r="BJ180" s="21" t="s">
        <v>87</v>
      </c>
      <c r="BK180" s="149">
        <f>ROUND(L180*K180,2)</f>
        <v>7698</v>
      </c>
      <c r="BL180" s="21" t="s">
        <v>146</v>
      </c>
      <c r="BM180" s="21" t="s">
        <v>555</v>
      </c>
    </row>
    <row r="181" spans="2:65" s="1" customFormat="1" ht="14.4" customHeight="1">
      <c r="B181" s="140"/>
      <c r="C181" s="166" t="s">
        <v>471</v>
      </c>
      <c r="D181" s="166" t="s">
        <v>180</v>
      </c>
      <c r="E181" s="167" t="s">
        <v>181</v>
      </c>
      <c r="F181" s="241" t="s">
        <v>182</v>
      </c>
      <c r="G181" s="241"/>
      <c r="H181" s="241"/>
      <c r="I181" s="241"/>
      <c r="J181" s="168" t="s">
        <v>183</v>
      </c>
      <c r="K181" s="169">
        <v>57.591000000000001</v>
      </c>
      <c r="L181" s="242">
        <v>85.9</v>
      </c>
      <c r="M181" s="242"/>
      <c r="N181" s="242">
        <f>ROUND(L181*K181,2)</f>
        <v>4947.07</v>
      </c>
      <c r="O181" s="236"/>
      <c r="P181" s="236"/>
      <c r="Q181" s="236"/>
      <c r="R181" s="145"/>
      <c r="T181" s="146" t="s">
        <v>5</v>
      </c>
      <c r="U181" s="43" t="s">
        <v>44</v>
      </c>
      <c r="V181" s="147">
        <v>0</v>
      </c>
      <c r="W181" s="147">
        <f>V181*K181</f>
        <v>0</v>
      </c>
      <c r="X181" s="147">
        <v>1E-3</v>
      </c>
      <c r="Y181" s="147">
        <f>X181*K181</f>
        <v>5.7591000000000003E-2</v>
      </c>
      <c r="Z181" s="147">
        <v>0</v>
      </c>
      <c r="AA181" s="148">
        <f>Z181*K181</f>
        <v>0</v>
      </c>
      <c r="AR181" s="21" t="s">
        <v>184</v>
      </c>
      <c r="AT181" s="21" t="s">
        <v>180</v>
      </c>
      <c r="AU181" s="21" t="s">
        <v>104</v>
      </c>
      <c r="AY181" s="21" t="s">
        <v>140</v>
      </c>
      <c r="BE181" s="149">
        <f>IF(U181="základní",N181,0)</f>
        <v>4947.07</v>
      </c>
      <c r="BF181" s="149">
        <f>IF(U181="snížená",N181,0)</f>
        <v>0</v>
      </c>
      <c r="BG181" s="149">
        <f>IF(U181="zákl. přenesená",N181,0)</f>
        <v>0</v>
      </c>
      <c r="BH181" s="149">
        <f>IF(U181="sníž. přenesená",N181,0)</f>
        <v>0</v>
      </c>
      <c r="BI181" s="149">
        <f>IF(U181="nulová",N181,0)</f>
        <v>0</v>
      </c>
      <c r="BJ181" s="21" t="s">
        <v>87</v>
      </c>
      <c r="BK181" s="149">
        <f>ROUND(L181*K181,2)</f>
        <v>4947.07</v>
      </c>
      <c r="BL181" s="21" t="s">
        <v>146</v>
      </c>
      <c r="BM181" s="21" t="s">
        <v>556</v>
      </c>
    </row>
    <row r="182" spans="2:65" s="1" customFormat="1" ht="22.8" customHeight="1">
      <c r="B182" s="140"/>
      <c r="C182" s="141" t="s">
        <v>557</v>
      </c>
      <c r="D182" s="141" t="s">
        <v>142</v>
      </c>
      <c r="E182" s="142" t="s">
        <v>187</v>
      </c>
      <c r="F182" s="235" t="s">
        <v>188</v>
      </c>
      <c r="G182" s="235"/>
      <c r="H182" s="235"/>
      <c r="I182" s="235"/>
      <c r="J182" s="143" t="s">
        <v>145</v>
      </c>
      <c r="K182" s="144">
        <v>4083.5</v>
      </c>
      <c r="L182" s="236">
        <v>10.3</v>
      </c>
      <c r="M182" s="236"/>
      <c r="N182" s="236">
        <f>ROUND(L182*K182,2)</f>
        <v>42060.05</v>
      </c>
      <c r="O182" s="236"/>
      <c r="P182" s="236"/>
      <c r="Q182" s="236"/>
      <c r="R182" s="145"/>
      <c r="T182" s="146" t="s">
        <v>5</v>
      </c>
      <c r="U182" s="43" t="s">
        <v>44</v>
      </c>
      <c r="V182" s="147">
        <v>1.7999999999999999E-2</v>
      </c>
      <c r="W182" s="147">
        <f>V182*K182</f>
        <v>73.503</v>
      </c>
      <c r="X182" s="147">
        <v>0</v>
      </c>
      <c r="Y182" s="147">
        <f>X182*K182</f>
        <v>0</v>
      </c>
      <c r="Z182" s="147">
        <v>0</v>
      </c>
      <c r="AA182" s="148">
        <f>Z182*K182</f>
        <v>0</v>
      </c>
      <c r="AR182" s="21" t="s">
        <v>146</v>
      </c>
      <c r="AT182" s="21" t="s">
        <v>142</v>
      </c>
      <c r="AU182" s="21" t="s">
        <v>104</v>
      </c>
      <c r="AY182" s="21" t="s">
        <v>140</v>
      </c>
      <c r="BE182" s="149">
        <f>IF(U182="základní",N182,0)</f>
        <v>42060.05</v>
      </c>
      <c r="BF182" s="149">
        <f>IF(U182="snížená",N182,0)</f>
        <v>0</v>
      </c>
      <c r="BG182" s="149">
        <f>IF(U182="zákl. přenesená",N182,0)</f>
        <v>0</v>
      </c>
      <c r="BH182" s="149">
        <f>IF(U182="sníž. přenesená",N182,0)</f>
        <v>0</v>
      </c>
      <c r="BI182" s="149">
        <f>IF(U182="nulová",N182,0)</f>
        <v>0</v>
      </c>
      <c r="BJ182" s="21" t="s">
        <v>87</v>
      </c>
      <c r="BK182" s="149">
        <f>ROUND(L182*K182,2)</f>
        <v>42060.05</v>
      </c>
      <c r="BL182" s="21" t="s">
        <v>146</v>
      </c>
      <c r="BM182" s="21" t="s">
        <v>558</v>
      </c>
    </row>
    <row r="183" spans="2:65" s="12" customFormat="1" ht="14.4" customHeight="1">
      <c r="B183" s="170"/>
      <c r="C183" s="171"/>
      <c r="D183" s="171"/>
      <c r="E183" s="172" t="s">
        <v>5</v>
      </c>
      <c r="F183" s="243" t="s">
        <v>190</v>
      </c>
      <c r="G183" s="244"/>
      <c r="H183" s="244"/>
      <c r="I183" s="244"/>
      <c r="J183" s="171"/>
      <c r="K183" s="172" t="s">
        <v>5</v>
      </c>
      <c r="L183" s="171"/>
      <c r="M183" s="171"/>
      <c r="N183" s="171"/>
      <c r="O183" s="171"/>
      <c r="P183" s="171"/>
      <c r="Q183" s="171"/>
      <c r="R183" s="173"/>
      <c r="T183" s="174"/>
      <c r="U183" s="171"/>
      <c r="V183" s="171"/>
      <c r="W183" s="171"/>
      <c r="X183" s="171"/>
      <c r="Y183" s="171"/>
      <c r="Z183" s="171"/>
      <c r="AA183" s="175"/>
      <c r="AT183" s="176" t="s">
        <v>149</v>
      </c>
      <c r="AU183" s="176" t="s">
        <v>104</v>
      </c>
      <c r="AV183" s="12" t="s">
        <v>87</v>
      </c>
      <c r="AW183" s="12" t="s">
        <v>35</v>
      </c>
      <c r="AX183" s="12" t="s">
        <v>79</v>
      </c>
      <c r="AY183" s="176" t="s">
        <v>140</v>
      </c>
    </row>
    <row r="184" spans="2:65" s="10" customFormat="1" ht="14.4" customHeight="1">
      <c r="B184" s="150"/>
      <c r="C184" s="151"/>
      <c r="D184" s="151"/>
      <c r="E184" s="152" t="s">
        <v>5</v>
      </c>
      <c r="F184" s="245" t="s">
        <v>559</v>
      </c>
      <c r="G184" s="246"/>
      <c r="H184" s="246"/>
      <c r="I184" s="246"/>
      <c r="J184" s="151"/>
      <c r="K184" s="153">
        <v>4083.5</v>
      </c>
      <c r="L184" s="151"/>
      <c r="M184" s="151"/>
      <c r="N184" s="151"/>
      <c r="O184" s="151"/>
      <c r="P184" s="151"/>
      <c r="Q184" s="151"/>
      <c r="R184" s="154"/>
      <c r="T184" s="155"/>
      <c r="U184" s="151"/>
      <c r="V184" s="151"/>
      <c r="W184" s="151"/>
      <c r="X184" s="151"/>
      <c r="Y184" s="151"/>
      <c r="Z184" s="151"/>
      <c r="AA184" s="156"/>
      <c r="AT184" s="157" t="s">
        <v>149</v>
      </c>
      <c r="AU184" s="157" t="s">
        <v>104</v>
      </c>
      <c r="AV184" s="10" t="s">
        <v>104</v>
      </c>
      <c r="AW184" s="10" t="s">
        <v>35</v>
      </c>
      <c r="AX184" s="10" t="s">
        <v>79</v>
      </c>
      <c r="AY184" s="157" t="s">
        <v>140</v>
      </c>
    </row>
    <row r="185" spans="2:65" s="11" customFormat="1" ht="14.4" customHeight="1">
      <c r="B185" s="158"/>
      <c r="C185" s="159"/>
      <c r="D185" s="159"/>
      <c r="E185" s="160" t="s">
        <v>5</v>
      </c>
      <c r="F185" s="239" t="s">
        <v>150</v>
      </c>
      <c r="G185" s="240"/>
      <c r="H185" s="240"/>
      <c r="I185" s="240"/>
      <c r="J185" s="159"/>
      <c r="K185" s="161">
        <v>4083.5</v>
      </c>
      <c r="L185" s="159"/>
      <c r="M185" s="159"/>
      <c r="N185" s="159"/>
      <c r="O185" s="159"/>
      <c r="P185" s="159"/>
      <c r="Q185" s="159"/>
      <c r="R185" s="162"/>
      <c r="T185" s="163"/>
      <c r="U185" s="159"/>
      <c r="V185" s="159"/>
      <c r="W185" s="159"/>
      <c r="X185" s="159"/>
      <c r="Y185" s="159"/>
      <c r="Z185" s="159"/>
      <c r="AA185" s="164"/>
      <c r="AT185" s="165" t="s">
        <v>149</v>
      </c>
      <c r="AU185" s="165" t="s">
        <v>104</v>
      </c>
      <c r="AV185" s="11" t="s">
        <v>146</v>
      </c>
      <c r="AW185" s="11" t="s">
        <v>35</v>
      </c>
      <c r="AX185" s="11" t="s">
        <v>87</v>
      </c>
      <c r="AY185" s="165" t="s">
        <v>140</v>
      </c>
    </row>
    <row r="186" spans="2:65" s="1" customFormat="1" ht="14.4" customHeight="1">
      <c r="B186" s="140"/>
      <c r="C186" s="141" t="s">
        <v>389</v>
      </c>
      <c r="D186" s="141" t="s">
        <v>142</v>
      </c>
      <c r="E186" s="142" t="s">
        <v>193</v>
      </c>
      <c r="F186" s="235" t="s">
        <v>194</v>
      </c>
      <c r="G186" s="235"/>
      <c r="H186" s="235"/>
      <c r="I186" s="235"/>
      <c r="J186" s="143" t="s">
        <v>145</v>
      </c>
      <c r="K186" s="144">
        <v>325.8</v>
      </c>
      <c r="L186" s="236">
        <v>36.5</v>
      </c>
      <c r="M186" s="236"/>
      <c r="N186" s="236">
        <f>ROUND(L186*K186,2)</f>
        <v>11891.7</v>
      </c>
      <c r="O186" s="236"/>
      <c r="P186" s="236"/>
      <c r="Q186" s="236"/>
      <c r="R186" s="145"/>
      <c r="T186" s="146" t="s">
        <v>5</v>
      </c>
      <c r="U186" s="43" t="s">
        <v>44</v>
      </c>
      <c r="V186" s="147">
        <v>0.107</v>
      </c>
      <c r="W186" s="147">
        <f>V186*K186</f>
        <v>34.860599999999998</v>
      </c>
      <c r="X186" s="147">
        <v>0</v>
      </c>
      <c r="Y186" s="147">
        <f>X186*K186</f>
        <v>0</v>
      </c>
      <c r="Z186" s="147">
        <v>0</v>
      </c>
      <c r="AA186" s="148">
        <f>Z186*K186</f>
        <v>0</v>
      </c>
      <c r="AR186" s="21" t="s">
        <v>146</v>
      </c>
      <c r="AT186" s="21" t="s">
        <v>142</v>
      </c>
      <c r="AU186" s="21" t="s">
        <v>104</v>
      </c>
      <c r="AY186" s="21" t="s">
        <v>140</v>
      </c>
      <c r="BE186" s="149">
        <f>IF(U186="základní",N186,0)</f>
        <v>11891.7</v>
      </c>
      <c r="BF186" s="149">
        <f>IF(U186="snížená",N186,0)</f>
        <v>0</v>
      </c>
      <c r="BG186" s="149">
        <f>IF(U186="zákl. přenesená",N186,0)</f>
        <v>0</v>
      </c>
      <c r="BH186" s="149">
        <f>IF(U186="sníž. přenesená",N186,0)</f>
        <v>0</v>
      </c>
      <c r="BI186" s="149">
        <f>IF(U186="nulová",N186,0)</f>
        <v>0</v>
      </c>
      <c r="BJ186" s="21" t="s">
        <v>87</v>
      </c>
      <c r="BK186" s="149">
        <f>ROUND(L186*K186,2)</f>
        <v>11891.7</v>
      </c>
      <c r="BL186" s="21" t="s">
        <v>146</v>
      </c>
      <c r="BM186" s="21" t="s">
        <v>560</v>
      </c>
    </row>
    <row r="187" spans="2:65" s="12" customFormat="1" ht="14.4" customHeight="1">
      <c r="B187" s="170"/>
      <c r="C187" s="171"/>
      <c r="D187" s="171"/>
      <c r="E187" s="172" t="s">
        <v>5</v>
      </c>
      <c r="F187" s="243" t="s">
        <v>190</v>
      </c>
      <c r="G187" s="244"/>
      <c r="H187" s="244"/>
      <c r="I187" s="244"/>
      <c r="J187" s="171"/>
      <c r="K187" s="172" t="s">
        <v>5</v>
      </c>
      <c r="L187" s="171"/>
      <c r="M187" s="171"/>
      <c r="N187" s="171"/>
      <c r="O187" s="171"/>
      <c r="P187" s="171"/>
      <c r="Q187" s="171"/>
      <c r="R187" s="173"/>
      <c r="T187" s="174"/>
      <c r="U187" s="171"/>
      <c r="V187" s="171"/>
      <c r="W187" s="171"/>
      <c r="X187" s="171"/>
      <c r="Y187" s="171"/>
      <c r="Z187" s="171"/>
      <c r="AA187" s="175"/>
      <c r="AT187" s="176" t="s">
        <v>149</v>
      </c>
      <c r="AU187" s="176" t="s">
        <v>104</v>
      </c>
      <c r="AV187" s="12" t="s">
        <v>87</v>
      </c>
      <c r="AW187" s="12" t="s">
        <v>35</v>
      </c>
      <c r="AX187" s="12" t="s">
        <v>79</v>
      </c>
      <c r="AY187" s="176" t="s">
        <v>140</v>
      </c>
    </row>
    <row r="188" spans="2:65" s="10" customFormat="1" ht="14.4" customHeight="1">
      <c r="B188" s="150"/>
      <c r="C188" s="151"/>
      <c r="D188" s="151"/>
      <c r="E188" s="152" t="s">
        <v>5</v>
      </c>
      <c r="F188" s="245" t="s">
        <v>561</v>
      </c>
      <c r="G188" s="246"/>
      <c r="H188" s="246"/>
      <c r="I188" s="246"/>
      <c r="J188" s="151"/>
      <c r="K188" s="153">
        <v>325.8</v>
      </c>
      <c r="L188" s="151"/>
      <c r="M188" s="151"/>
      <c r="N188" s="151"/>
      <c r="O188" s="151"/>
      <c r="P188" s="151"/>
      <c r="Q188" s="151"/>
      <c r="R188" s="154"/>
      <c r="T188" s="155"/>
      <c r="U188" s="151"/>
      <c r="V188" s="151"/>
      <c r="W188" s="151"/>
      <c r="X188" s="151"/>
      <c r="Y188" s="151"/>
      <c r="Z188" s="151"/>
      <c r="AA188" s="156"/>
      <c r="AT188" s="157" t="s">
        <v>149</v>
      </c>
      <c r="AU188" s="157" t="s">
        <v>104</v>
      </c>
      <c r="AV188" s="10" t="s">
        <v>104</v>
      </c>
      <c r="AW188" s="10" t="s">
        <v>35</v>
      </c>
      <c r="AX188" s="10" t="s">
        <v>79</v>
      </c>
      <c r="AY188" s="157" t="s">
        <v>140</v>
      </c>
    </row>
    <row r="189" spans="2:65" s="11" customFormat="1" ht="14.4" customHeight="1">
      <c r="B189" s="158"/>
      <c r="C189" s="159"/>
      <c r="D189" s="159"/>
      <c r="E189" s="160" t="s">
        <v>5</v>
      </c>
      <c r="F189" s="239" t="s">
        <v>150</v>
      </c>
      <c r="G189" s="240"/>
      <c r="H189" s="240"/>
      <c r="I189" s="240"/>
      <c r="J189" s="159"/>
      <c r="K189" s="161">
        <v>325.8</v>
      </c>
      <c r="L189" s="159"/>
      <c r="M189" s="159"/>
      <c r="N189" s="159"/>
      <c r="O189" s="159"/>
      <c r="P189" s="159"/>
      <c r="Q189" s="159"/>
      <c r="R189" s="162"/>
      <c r="T189" s="163"/>
      <c r="U189" s="159"/>
      <c r="V189" s="159"/>
      <c r="W189" s="159"/>
      <c r="X189" s="159"/>
      <c r="Y189" s="159"/>
      <c r="Z189" s="159"/>
      <c r="AA189" s="164"/>
      <c r="AT189" s="165" t="s">
        <v>149</v>
      </c>
      <c r="AU189" s="165" t="s">
        <v>104</v>
      </c>
      <c r="AV189" s="11" t="s">
        <v>146</v>
      </c>
      <c r="AW189" s="11" t="s">
        <v>35</v>
      </c>
      <c r="AX189" s="11" t="s">
        <v>87</v>
      </c>
      <c r="AY189" s="165" t="s">
        <v>140</v>
      </c>
    </row>
    <row r="190" spans="2:65" s="9" customFormat="1" ht="29.85" customHeight="1">
      <c r="B190" s="129"/>
      <c r="C190" s="130"/>
      <c r="D190" s="139" t="s">
        <v>117</v>
      </c>
      <c r="E190" s="139"/>
      <c r="F190" s="139"/>
      <c r="G190" s="139"/>
      <c r="H190" s="139"/>
      <c r="I190" s="139"/>
      <c r="J190" s="139"/>
      <c r="K190" s="139"/>
      <c r="L190" s="139"/>
      <c r="M190" s="139"/>
      <c r="N190" s="252">
        <f>BK190</f>
        <v>26091.48</v>
      </c>
      <c r="O190" s="253"/>
      <c r="P190" s="253"/>
      <c r="Q190" s="253"/>
      <c r="R190" s="132"/>
      <c r="T190" s="133"/>
      <c r="U190" s="130"/>
      <c r="V190" s="130"/>
      <c r="W190" s="134">
        <f>SUM(W191:W200)</f>
        <v>43.727500000000006</v>
      </c>
      <c r="X190" s="130"/>
      <c r="Y190" s="134">
        <f>SUM(Y191:Y200)</f>
        <v>23.857217079999995</v>
      </c>
      <c r="Z190" s="130"/>
      <c r="AA190" s="135">
        <f>SUM(AA191:AA200)</f>
        <v>0</v>
      </c>
      <c r="AR190" s="136" t="s">
        <v>87</v>
      </c>
      <c r="AT190" s="137" t="s">
        <v>78</v>
      </c>
      <c r="AU190" s="137" t="s">
        <v>87</v>
      </c>
      <c r="AY190" s="136" t="s">
        <v>140</v>
      </c>
      <c r="BK190" s="138">
        <f>SUM(BK191:BK200)</f>
        <v>26091.48</v>
      </c>
    </row>
    <row r="191" spans="2:65" s="1" customFormat="1" ht="34.200000000000003" customHeight="1">
      <c r="B191" s="140"/>
      <c r="C191" s="141" t="s">
        <v>307</v>
      </c>
      <c r="D191" s="141" t="s">
        <v>142</v>
      </c>
      <c r="E191" s="142" t="s">
        <v>562</v>
      </c>
      <c r="F191" s="235" t="s">
        <v>563</v>
      </c>
      <c r="G191" s="235"/>
      <c r="H191" s="235"/>
      <c r="I191" s="235"/>
      <c r="J191" s="143" t="s">
        <v>222</v>
      </c>
      <c r="K191" s="144">
        <v>105</v>
      </c>
      <c r="L191" s="236">
        <v>157</v>
      </c>
      <c r="M191" s="236"/>
      <c r="N191" s="236">
        <f>ROUND(L191*K191,2)</f>
        <v>16485</v>
      </c>
      <c r="O191" s="236"/>
      <c r="P191" s="236"/>
      <c r="Q191" s="236"/>
      <c r="R191" s="145"/>
      <c r="T191" s="146" t="s">
        <v>5</v>
      </c>
      <c r="U191" s="43" t="s">
        <v>44</v>
      </c>
      <c r="V191" s="147">
        <v>0.21</v>
      </c>
      <c r="W191" s="147">
        <f>V191*K191</f>
        <v>22.05</v>
      </c>
      <c r="X191" s="147">
        <v>0.22656999999999999</v>
      </c>
      <c r="Y191" s="147">
        <f>X191*K191</f>
        <v>23.789849999999998</v>
      </c>
      <c r="Z191" s="147">
        <v>0</v>
      </c>
      <c r="AA191" s="148">
        <f>Z191*K191</f>
        <v>0</v>
      </c>
      <c r="AR191" s="21" t="s">
        <v>146</v>
      </c>
      <c r="AT191" s="21" t="s">
        <v>142</v>
      </c>
      <c r="AU191" s="21" t="s">
        <v>104</v>
      </c>
      <c r="AY191" s="21" t="s">
        <v>140</v>
      </c>
      <c r="BE191" s="149">
        <f>IF(U191="základní",N191,0)</f>
        <v>16485</v>
      </c>
      <c r="BF191" s="149">
        <f>IF(U191="snížená",N191,0)</f>
        <v>0</v>
      </c>
      <c r="BG191" s="149">
        <f>IF(U191="zákl. přenesená",N191,0)</f>
        <v>0</v>
      </c>
      <c r="BH191" s="149">
        <f>IF(U191="sníž. přenesená",N191,0)</f>
        <v>0</v>
      </c>
      <c r="BI191" s="149">
        <f>IF(U191="nulová",N191,0)</f>
        <v>0</v>
      </c>
      <c r="BJ191" s="21" t="s">
        <v>87</v>
      </c>
      <c r="BK191" s="149">
        <f>ROUND(L191*K191,2)</f>
        <v>16485</v>
      </c>
      <c r="BL191" s="21" t="s">
        <v>146</v>
      </c>
      <c r="BM191" s="21" t="s">
        <v>564</v>
      </c>
    </row>
    <row r="192" spans="2:65" s="1" customFormat="1" ht="22.8" customHeight="1">
      <c r="B192" s="140"/>
      <c r="C192" s="141" t="s">
        <v>565</v>
      </c>
      <c r="D192" s="141" t="s">
        <v>142</v>
      </c>
      <c r="E192" s="142" t="s">
        <v>566</v>
      </c>
      <c r="F192" s="235" t="s">
        <v>567</v>
      </c>
      <c r="G192" s="235"/>
      <c r="H192" s="235"/>
      <c r="I192" s="235"/>
      <c r="J192" s="143" t="s">
        <v>145</v>
      </c>
      <c r="K192" s="144">
        <v>166.75</v>
      </c>
      <c r="L192" s="236">
        <v>35.299999999999997</v>
      </c>
      <c r="M192" s="236"/>
      <c r="N192" s="236">
        <f>ROUND(L192*K192,2)</f>
        <v>5886.28</v>
      </c>
      <c r="O192" s="236"/>
      <c r="P192" s="236"/>
      <c r="Q192" s="236"/>
      <c r="R192" s="145"/>
      <c r="T192" s="146" t="s">
        <v>5</v>
      </c>
      <c r="U192" s="43" t="s">
        <v>44</v>
      </c>
      <c r="V192" s="147">
        <v>0.13</v>
      </c>
      <c r="W192" s="147">
        <f>V192*K192</f>
        <v>21.677500000000002</v>
      </c>
      <c r="X192" s="147">
        <v>2.2000000000000001E-4</v>
      </c>
      <c r="Y192" s="147">
        <f>X192*K192</f>
        <v>3.6685000000000002E-2</v>
      </c>
      <c r="Z192" s="147">
        <v>0</v>
      </c>
      <c r="AA192" s="148">
        <f>Z192*K192</f>
        <v>0</v>
      </c>
      <c r="AR192" s="21" t="s">
        <v>146</v>
      </c>
      <c r="AT192" s="21" t="s">
        <v>142</v>
      </c>
      <c r="AU192" s="21" t="s">
        <v>104</v>
      </c>
      <c r="AY192" s="21" t="s">
        <v>140</v>
      </c>
      <c r="BE192" s="149">
        <f>IF(U192="základní",N192,0)</f>
        <v>5886.28</v>
      </c>
      <c r="BF192" s="149">
        <f>IF(U192="snížená",N192,0)</f>
        <v>0</v>
      </c>
      <c r="BG192" s="149">
        <f>IF(U192="zákl. přenesená",N192,0)</f>
        <v>0</v>
      </c>
      <c r="BH192" s="149">
        <f>IF(U192="sníž. přenesená",N192,0)</f>
        <v>0</v>
      </c>
      <c r="BI192" s="149">
        <f>IF(U192="nulová",N192,0)</f>
        <v>0</v>
      </c>
      <c r="BJ192" s="21" t="s">
        <v>87</v>
      </c>
      <c r="BK192" s="149">
        <f>ROUND(L192*K192,2)</f>
        <v>5886.28</v>
      </c>
      <c r="BL192" s="21" t="s">
        <v>146</v>
      </c>
      <c r="BM192" s="21" t="s">
        <v>568</v>
      </c>
    </row>
    <row r="193" spans="2:65" s="12" customFormat="1" ht="14.4" customHeight="1">
      <c r="B193" s="170"/>
      <c r="C193" s="171"/>
      <c r="D193" s="171"/>
      <c r="E193" s="172" t="s">
        <v>5</v>
      </c>
      <c r="F193" s="243" t="s">
        <v>569</v>
      </c>
      <c r="G193" s="244"/>
      <c r="H193" s="244"/>
      <c r="I193" s="244"/>
      <c r="J193" s="171"/>
      <c r="K193" s="172" t="s">
        <v>5</v>
      </c>
      <c r="L193" s="171"/>
      <c r="M193" s="171"/>
      <c r="N193" s="171"/>
      <c r="O193" s="171"/>
      <c r="P193" s="171"/>
      <c r="Q193" s="171"/>
      <c r="R193" s="173"/>
      <c r="T193" s="174"/>
      <c r="U193" s="171"/>
      <c r="V193" s="171"/>
      <c r="W193" s="171"/>
      <c r="X193" s="171"/>
      <c r="Y193" s="171"/>
      <c r="Z193" s="171"/>
      <c r="AA193" s="175"/>
      <c r="AT193" s="176" t="s">
        <v>149</v>
      </c>
      <c r="AU193" s="176" t="s">
        <v>104</v>
      </c>
      <c r="AV193" s="12" t="s">
        <v>87</v>
      </c>
      <c r="AW193" s="12" t="s">
        <v>35</v>
      </c>
      <c r="AX193" s="12" t="s">
        <v>79</v>
      </c>
      <c r="AY193" s="176" t="s">
        <v>140</v>
      </c>
    </row>
    <row r="194" spans="2:65" s="10" customFormat="1" ht="14.4" customHeight="1">
      <c r="B194" s="150"/>
      <c r="C194" s="151"/>
      <c r="D194" s="151"/>
      <c r="E194" s="152" t="s">
        <v>5</v>
      </c>
      <c r="F194" s="245" t="s">
        <v>570</v>
      </c>
      <c r="G194" s="246"/>
      <c r="H194" s="246"/>
      <c r="I194" s="246"/>
      <c r="J194" s="151"/>
      <c r="K194" s="153">
        <v>162.75</v>
      </c>
      <c r="L194" s="151"/>
      <c r="M194" s="151"/>
      <c r="N194" s="151"/>
      <c r="O194" s="151"/>
      <c r="P194" s="151"/>
      <c r="Q194" s="151"/>
      <c r="R194" s="154"/>
      <c r="T194" s="155"/>
      <c r="U194" s="151"/>
      <c r="V194" s="151"/>
      <c r="W194" s="151"/>
      <c r="X194" s="151"/>
      <c r="Y194" s="151"/>
      <c r="Z194" s="151"/>
      <c r="AA194" s="156"/>
      <c r="AT194" s="157" t="s">
        <v>149</v>
      </c>
      <c r="AU194" s="157" t="s">
        <v>104</v>
      </c>
      <c r="AV194" s="10" t="s">
        <v>104</v>
      </c>
      <c r="AW194" s="10" t="s">
        <v>35</v>
      </c>
      <c r="AX194" s="10" t="s">
        <v>79</v>
      </c>
      <c r="AY194" s="157" t="s">
        <v>140</v>
      </c>
    </row>
    <row r="195" spans="2:65" s="12" customFormat="1" ht="14.4" customHeight="1">
      <c r="B195" s="170"/>
      <c r="C195" s="171"/>
      <c r="D195" s="171"/>
      <c r="E195" s="172" t="s">
        <v>5</v>
      </c>
      <c r="F195" s="247" t="s">
        <v>513</v>
      </c>
      <c r="G195" s="248"/>
      <c r="H195" s="248"/>
      <c r="I195" s="248"/>
      <c r="J195" s="171"/>
      <c r="K195" s="172" t="s">
        <v>5</v>
      </c>
      <c r="L195" s="171"/>
      <c r="M195" s="171"/>
      <c r="N195" s="171"/>
      <c r="O195" s="171"/>
      <c r="P195" s="171"/>
      <c r="Q195" s="171"/>
      <c r="R195" s="173"/>
      <c r="T195" s="174"/>
      <c r="U195" s="171"/>
      <c r="V195" s="171"/>
      <c r="W195" s="171"/>
      <c r="X195" s="171"/>
      <c r="Y195" s="171"/>
      <c r="Z195" s="171"/>
      <c r="AA195" s="175"/>
      <c r="AT195" s="176" t="s">
        <v>149</v>
      </c>
      <c r="AU195" s="176" t="s">
        <v>104</v>
      </c>
      <c r="AV195" s="12" t="s">
        <v>87</v>
      </c>
      <c r="AW195" s="12" t="s">
        <v>35</v>
      </c>
      <c r="AX195" s="12" t="s">
        <v>79</v>
      </c>
      <c r="AY195" s="176" t="s">
        <v>140</v>
      </c>
    </row>
    <row r="196" spans="2:65" s="10" customFormat="1" ht="14.4" customHeight="1">
      <c r="B196" s="150"/>
      <c r="C196" s="151"/>
      <c r="D196" s="151"/>
      <c r="E196" s="152" t="s">
        <v>5</v>
      </c>
      <c r="F196" s="245" t="s">
        <v>571</v>
      </c>
      <c r="G196" s="246"/>
      <c r="H196" s="246"/>
      <c r="I196" s="246"/>
      <c r="J196" s="151"/>
      <c r="K196" s="153">
        <v>4</v>
      </c>
      <c r="L196" s="151"/>
      <c r="M196" s="151"/>
      <c r="N196" s="151"/>
      <c r="O196" s="151"/>
      <c r="P196" s="151"/>
      <c r="Q196" s="151"/>
      <c r="R196" s="154"/>
      <c r="T196" s="155"/>
      <c r="U196" s="151"/>
      <c r="V196" s="151"/>
      <c r="W196" s="151"/>
      <c r="X196" s="151"/>
      <c r="Y196" s="151"/>
      <c r="Z196" s="151"/>
      <c r="AA196" s="156"/>
      <c r="AT196" s="157" t="s">
        <v>149</v>
      </c>
      <c r="AU196" s="157" t="s">
        <v>104</v>
      </c>
      <c r="AV196" s="10" t="s">
        <v>104</v>
      </c>
      <c r="AW196" s="10" t="s">
        <v>35</v>
      </c>
      <c r="AX196" s="10" t="s">
        <v>79</v>
      </c>
      <c r="AY196" s="157" t="s">
        <v>140</v>
      </c>
    </row>
    <row r="197" spans="2:65" s="11" customFormat="1" ht="14.4" customHeight="1">
      <c r="B197" s="158"/>
      <c r="C197" s="159"/>
      <c r="D197" s="159"/>
      <c r="E197" s="160" t="s">
        <v>5</v>
      </c>
      <c r="F197" s="239" t="s">
        <v>150</v>
      </c>
      <c r="G197" s="240"/>
      <c r="H197" s="240"/>
      <c r="I197" s="240"/>
      <c r="J197" s="159"/>
      <c r="K197" s="161">
        <v>166.75</v>
      </c>
      <c r="L197" s="159"/>
      <c r="M197" s="159"/>
      <c r="N197" s="159"/>
      <c r="O197" s="159"/>
      <c r="P197" s="159"/>
      <c r="Q197" s="159"/>
      <c r="R197" s="162"/>
      <c r="T197" s="163"/>
      <c r="U197" s="159"/>
      <c r="V197" s="159"/>
      <c r="W197" s="159"/>
      <c r="X197" s="159"/>
      <c r="Y197" s="159"/>
      <c r="Z197" s="159"/>
      <c r="AA197" s="164"/>
      <c r="AT197" s="165" t="s">
        <v>149</v>
      </c>
      <c r="AU197" s="165" t="s">
        <v>104</v>
      </c>
      <c r="AV197" s="11" t="s">
        <v>146</v>
      </c>
      <c r="AW197" s="11" t="s">
        <v>35</v>
      </c>
      <c r="AX197" s="11" t="s">
        <v>87</v>
      </c>
      <c r="AY197" s="165" t="s">
        <v>140</v>
      </c>
    </row>
    <row r="198" spans="2:65" s="1" customFormat="1" ht="14.4" customHeight="1">
      <c r="B198" s="140"/>
      <c r="C198" s="166" t="s">
        <v>572</v>
      </c>
      <c r="D198" s="166" t="s">
        <v>180</v>
      </c>
      <c r="E198" s="167" t="s">
        <v>573</v>
      </c>
      <c r="F198" s="241" t="s">
        <v>574</v>
      </c>
      <c r="G198" s="241"/>
      <c r="H198" s="241"/>
      <c r="I198" s="241"/>
      <c r="J198" s="168" t="s">
        <v>145</v>
      </c>
      <c r="K198" s="169">
        <v>191.76300000000001</v>
      </c>
      <c r="L198" s="242">
        <v>19.399999999999999</v>
      </c>
      <c r="M198" s="242"/>
      <c r="N198" s="242">
        <f>ROUND(L198*K198,2)</f>
        <v>3720.2</v>
      </c>
      <c r="O198" s="236"/>
      <c r="P198" s="236"/>
      <c r="Q198" s="236"/>
      <c r="R198" s="145"/>
      <c r="T198" s="146" t="s">
        <v>5</v>
      </c>
      <c r="U198" s="43" t="s">
        <v>44</v>
      </c>
      <c r="V198" s="147">
        <v>0</v>
      </c>
      <c r="W198" s="147">
        <f>V198*K198</f>
        <v>0</v>
      </c>
      <c r="X198" s="147">
        <v>1.6000000000000001E-4</v>
      </c>
      <c r="Y198" s="147">
        <f>X198*K198</f>
        <v>3.0682080000000004E-2</v>
      </c>
      <c r="Z198" s="147">
        <v>0</v>
      </c>
      <c r="AA198" s="148">
        <f>Z198*K198</f>
        <v>0</v>
      </c>
      <c r="AR198" s="21" t="s">
        <v>184</v>
      </c>
      <c r="AT198" s="21" t="s">
        <v>180</v>
      </c>
      <c r="AU198" s="21" t="s">
        <v>104</v>
      </c>
      <c r="AY198" s="21" t="s">
        <v>140</v>
      </c>
      <c r="BE198" s="149">
        <f>IF(U198="základní",N198,0)</f>
        <v>3720.2</v>
      </c>
      <c r="BF198" s="149">
        <f>IF(U198="snížená",N198,0)</f>
        <v>0</v>
      </c>
      <c r="BG198" s="149">
        <f>IF(U198="zákl. přenesená",N198,0)</f>
        <v>0</v>
      </c>
      <c r="BH198" s="149">
        <f>IF(U198="sníž. přenesená",N198,0)</f>
        <v>0</v>
      </c>
      <c r="BI198" s="149">
        <f>IF(U198="nulová",N198,0)</f>
        <v>0</v>
      </c>
      <c r="BJ198" s="21" t="s">
        <v>87</v>
      </c>
      <c r="BK198" s="149">
        <f>ROUND(L198*K198,2)</f>
        <v>3720.2</v>
      </c>
      <c r="BL198" s="21" t="s">
        <v>146</v>
      </c>
      <c r="BM198" s="21" t="s">
        <v>575</v>
      </c>
    </row>
    <row r="199" spans="2:65" s="10" customFormat="1" ht="14.4" customHeight="1">
      <c r="B199" s="150"/>
      <c r="C199" s="151"/>
      <c r="D199" s="151"/>
      <c r="E199" s="152" t="s">
        <v>5</v>
      </c>
      <c r="F199" s="237" t="s">
        <v>576</v>
      </c>
      <c r="G199" s="238"/>
      <c r="H199" s="238"/>
      <c r="I199" s="238"/>
      <c r="J199" s="151"/>
      <c r="K199" s="153">
        <v>166.75</v>
      </c>
      <c r="L199" s="151"/>
      <c r="M199" s="151"/>
      <c r="N199" s="151"/>
      <c r="O199" s="151"/>
      <c r="P199" s="151"/>
      <c r="Q199" s="151"/>
      <c r="R199" s="154"/>
      <c r="T199" s="155"/>
      <c r="U199" s="151"/>
      <c r="V199" s="151"/>
      <c r="W199" s="151"/>
      <c r="X199" s="151"/>
      <c r="Y199" s="151"/>
      <c r="Z199" s="151"/>
      <c r="AA199" s="156"/>
      <c r="AT199" s="157" t="s">
        <v>149</v>
      </c>
      <c r="AU199" s="157" t="s">
        <v>104</v>
      </c>
      <c r="AV199" s="10" t="s">
        <v>104</v>
      </c>
      <c r="AW199" s="10" t="s">
        <v>35</v>
      </c>
      <c r="AX199" s="10" t="s">
        <v>79</v>
      </c>
      <c r="AY199" s="157" t="s">
        <v>140</v>
      </c>
    </row>
    <row r="200" spans="2:65" s="11" customFormat="1" ht="14.4" customHeight="1">
      <c r="B200" s="158"/>
      <c r="C200" s="159"/>
      <c r="D200" s="159"/>
      <c r="E200" s="160" t="s">
        <v>5</v>
      </c>
      <c r="F200" s="239" t="s">
        <v>150</v>
      </c>
      <c r="G200" s="240"/>
      <c r="H200" s="240"/>
      <c r="I200" s="240"/>
      <c r="J200" s="159"/>
      <c r="K200" s="161">
        <v>166.75</v>
      </c>
      <c r="L200" s="159"/>
      <c r="M200" s="159"/>
      <c r="N200" s="159"/>
      <c r="O200" s="159"/>
      <c r="P200" s="159"/>
      <c r="Q200" s="159"/>
      <c r="R200" s="162"/>
      <c r="T200" s="163"/>
      <c r="U200" s="159"/>
      <c r="V200" s="159"/>
      <c r="W200" s="159"/>
      <c r="X200" s="159"/>
      <c r="Y200" s="159"/>
      <c r="Z200" s="159"/>
      <c r="AA200" s="164"/>
      <c r="AT200" s="165" t="s">
        <v>149</v>
      </c>
      <c r="AU200" s="165" t="s">
        <v>104</v>
      </c>
      <c r="AV200" s="11" t="s">
        <v>146</v>
      </c>
      <c r="AW200" s="11" t="s">
        <v>35</v>
      </c>
      <c r="AX200" s="11" t="s">
        <v>87</v>
      </c>
      <c r="AY200" s="165" t="s">
        <v>140</v>
      </c>
    </row>
    <row r="201" spans="2:65" s="9" customFormat="1" ht="29.85" customHeight="1">
      <c r="B201" s="129"/>
      <c r="C201" s="130"/>
      <c r="D201" s="139" t="s">
        <v>484</v>
      </c>
      <c r="E201" s="139"/>
      <c r="F201" s="139"/>
      <c r="G201" s="139"/>
      <c r="H201" s="139"/>
      <c r="I201" s="139"/>
      <c r="J201" s="139"/>
      <c r="K201" s="139"/>
      <c r="L201" s="139"/>
      <c r="M201" s="139"/>
      <c r="N201" s="252">
        <f>BK201</f>
        <v>2212.38</v>
      </c>
      <c r="O201" s="253"/>
      <c r="P201" s="253"/>
      <c r="Q201" s="253"/>
      <c r="R201" s="132"/>
      <c r="T201" s="133"/>
      <c r="U201" s="130"/>
      <c r="V201" s="130"/>
      <c r="W201" s="134">
        <f>SUM(W202:W208)</f>
        <v>2.2858200000000002</v>
      </c>
      <c r="X201" s="130"/>
      <c r="Y201" s="134">
        <f>SUM(Y202:Y208)</f>
        <v>1.2652199999999999E-2</v>
      </c>
      <c r="Z201" s="130"/>
      <c r="AA201" s="135">
        <f>SUM(AA202:AA208)</f>
        <v>0</v>
      </c>
      <c r="AR201" s="136" t="s">
        <v>87</v>
      </c>
      <c r="AT201" s="137" t="s">
        <v>78</v>
      </c>
      <c r="AU201" s="137" t="s">
        <v>87</v>
      </c>
      <c r="AY201" s="136" t="s">
        <v>140</v>
      </c>
      <c r="BK201" s="138">
        <f>SUM(BK202:BK208)</f>
        <v>2212.38</v>
      </c>
    </row>
    <row r="202" spans="2:65" s="1" customFormat="1" ht="22.8" customHeight="1">
      <c r="B202" s="140"/>
      <c r="C202" s="141" t="s">
        <v>277</v>
      </c>
      <c r="D202" s="141" t="s">
        <v>142</v>
      </c>
      <c r="E202" s="142" t="s">
        <v>577</v>
      </c>
      <c r="F202" s="235" t="s">
        <v>578</v>
      </c>
      <c r="G202" s="235"/>
      <c r="H202" s="235"/>
      <c r="I202" s="235"/>
      <c r="J202" s="143" t="s">
        <v>168</v>
      </c>
      <c r="K202" s="144">
        <v>0.54</v>
      </c>
      <c r="L202" s="236">
        <v>2700</v>
      </c>
      <c r="M202" s="236"/>
      <c r="N202" s="236">
        <f>ROUND(L202*K202,2)</f>
        <v>1458</v>
      </c>
      <c r="O202" s="236"/>
      <c r="P202" s="236"/>
      <c r="Q202" s="236"/>
      <c r="R202" s="145"/>
      <c r="T202" s="146" t="s">
        <v>5</v>
      </c>
      <c r="U202" s="43" t="s">
        <v>44</v>
      </c>
      <c r="V202" s="147">
        <v>1.208</v>
      </c>
      <c r="W202" s="147">
        <f>V202*K202</f>
        <v>0.65232000000000001</v>
      </c>
      <c r="X202" s="147">
        <v>0</v>
      </c>
      <c r="Y202" s="147">
        <f>X202*K202</f>
        <v>0</v>
      </c>
      <c r="Z202" s="147">
        <v>0</v>
      </c>
      <c r="AA202" s="148">
        <f>Z202*K202</f>
        <v>0</v>
      </c>
      <c r="AR202" s="21" t="s">
        <v>146</v>
      </c>
      <c r="AT202" s="21" t="s">
        <v>142</v>
      </c>
      <c r="AU202" s="21" t="s">
        <v>104</v>
      </c>
      <c r="AY202" s="21" t="s">
        <v>140</v>
      </c>
      <c r="BE202" s="149">
        <f>IF(U202="základní",N202,0)</f>
        <v>1458</v>
      </c>
      <c r="BF202" s="149">
        <f>IF(U202="snížená",N202,0)</f>
        <v>0</v>
      </c>
      <c r="BG202" s="149">
        <f>IF(U202="zákl. přenesená",N202,0)</f>
        <v>0</v>
      </c>
      <c r="BH202" s="149">
        <f>IF(U202="sníž. přenesená",N202,0)</f>
        <v>0</v>
      </c>
      <c r="BI202" s="149">
        <f>IF(U202="nulová",N202,0)</f>
        <v>0</v>
      </c>
      <c r="BJ202" s="21" t="s">
        <v>87</v>
      </c>
      <c r="BK202" s="149">
        <f>ROUND(L202*K202,2)</f>
        <v>1458</v>
      </c>
      <c r="BL202" s="21" t="s">
        <v>146</v>
      </c>
      <c r="BM202" s="21" t="s">
        <v>579</v>
      </c>
    </row>
    <row r="203" spans="2:65" s="12" customFormat="1" ht="14.4" customHeight="1">
      <c r="B203" s="170"/>
      <c r="C203" s="171"/>
      <c r="D203" s="171"/>
      <c r="E203" s="172" t="s">
        <v>5</v>
      </c>
      <c r="F203" s="243" t="s">
        <v>580</v>
      </c>
      <c r="G203" s="244"/>
      <c r="H203" s="244"/>
      <c r="I203" s="244"/>
      <c r="J203" s="171"/>
      <c r="K203" s="172" t="s">
        <v>5</v>
      </c>
      <c r="L203" s="171"/>
      <c r="M203" s="171"/>
      <c r="N203" s="171"/>
      <c r="O203" s="171"/>
      <c r="P203" s="171"/>
      <c r="Q203" s="171"/>
      <c r="R203" s="173"/>
      <c r="T203" s="174"/>
      <c r="U203" s="171"/>
      <c r="V203" s="171"/>
      <c r="W203" s="171"/>
      <c r="X203" s="171"/>
      <c r="Y203" s="171"/>
      <c r="Z203" s="171"/>
      <c r="AA203" s="175"/>
      <c r="AT203" s="176" t="s">
        <v>149</v>
      </c>
      <c r="AU203" s="176" t="s">
        <v>104</v>
      </c>
      <c r="AV203" s="12" t="s">
        <v>87</v>
      </c>
      <c r="AW203" s="12" t="s">
        <v>35</v>
      </c>
      <c r="AX203" s="12" t="s">
        <v>79</v>
      </c>
      <c r="AY203" s="176" t="s">
        <v>140</v>
      </c>
    </row>
    <row r="204" spans="2:65" s="10" customFormat="1" ht="14.4" customHeight="1">
      <c r="B204" s="150"/>
      <c r="C204" s="151"/>
      <c r="D204" s="151"/>
      <c r="E204" s="152" t="s">
        <v>5</v>
      </c>
      <c r="F204" s="245" t="s">
        <v>581</v>
      </c>
      <c r="G204" s="246"/>
      <c r="H204" s="246"/>
      <c r="I204" s="246"/>
      <c r="J204" s="151"/>
      <c r="K204" s="153">
        <v>0.54</v>
      </c>
      <c r="L204" s="151"/>
      <c r="M204" s="151"/>
      <c r="N204" s="151"/>
      <c r="O204" s="151"/>
      <c r="P204" s="151"/>
      <c r="Q204" s="151"/>
      <c r="R204" s="154"/>
      <c r="T204" s="155"/>
      <c r="U204" s="151"/>
      <c r="V204" s="151"/>
      <c r="W204" s="151"/>
      <c r="X204" s="151"/>
      <c r="Y204" s="151"/>
      <c r="Z204" s="151"/>
      <c r="AA204" s="156"/>
      <c r="AT204" s="157" t="s">
        <v>149</v>
      </c>
      <c r="AU204" s="157" t="s">
        <v>104</v>
      </c>
      <c r="AV204" s="10" t="s">
        <v>104</v>
      </c>
      <c r="AW204" s="10" t="s">
        <v>35</v>
      </c>
      <c r="AX204" s="10" t="s">
        <v>79</v>
      </c>
      <c r="AY204" s="157" t="s">
        <v>140</v>
      </c>
    </row>
    <row r="205" spans="2:65" s="11" customFormat="1" ht="14.4" customHeight="1">
      <c r="B205" s="158"/>
      <c r="C205" s="159"/>
      <c r="D205" s="159"/>
      <c r="E205" s="160" t="s">
        <v>5</v>
      </c>
      <c r="F205" s="239" t="s">
        <v>150</v>
      </c>
      <c r="G205" s="240"/>
      <c r="H205" s="240"/>
      <c r="I205" s="240"/>
      <c r="J205" s="159"/>
      <c r="K205" s="161">
        <v>0.54</v>
      </c>
      <c r="L205" s="159"/>
      <c r="M205" s="159"/>
      <c r="N205" s="159"/>
      <c r="O205" s="159"/>
      <c r="P205" s="159"/>
      <c r="Q205" s="159"/>
      <c r="R205" s="162"/>
      <c r="T205" s="163"/>
      <c r="U205" s="159"/>
      <c r="V205" s="159"/>
      <c r="W205" s="159"/>
      <c r="X205" s="159"/>
      <c r="Y205" s="159"/>
      <c r="Z205" s="159"/>
      <c r="AA205" s="164"/>
      <c r="AT205" s="165" t="s">
        <v>149</v>
      </c>
      <c r="AU205" s="165" t="s">
        <v>104</v>
      </c>
      <c r="AV205" s="11" t="s">
        <v>146</v>
      </c>
      <c r="AW205" s="11" t="s">
        <v>35</v>
      </c>
      <c r="AX205" s="11" t="s">
        <v>87</v>
      </c>
      <c r="AY205" s="165" t="s">
        <v>140</v>
      </c>
    </row>
    <row r="206" spans="2:65" s="1" customFormat="1" ht="22.8" customHeight="1">
      <c r="B206" s="140"/>
      <c r="C206" s="141" t="s">
        <v>479</v>
      </c>
      <c r="D206" s="141" t="s">
        <v>142</v>
      </c>
      <c r="E206" s="142" t="s">
        <v>582</v>
      </c>
      <c r="F206" s="235" t="s">
        <v>583</v>
      </c>
      <c r="G206" s="235"/>
      <c r="H206" s="235"/>
      <c r="I206" s="235"/>
      <c r="J206" s="143" t="s">
        <v>145</v>
      </c>
      <c r="K206" s="144">
        <v>1.98</v>
      </c>
      <c r="L206" s="236">
        <v>381</v>
      </c>
      <c r="M206" s="236"/>
      <c r="N206" s="236">
        <f>ROUND(L206*K206,2)</f>
        <v>754.38</v>
      </c>
      <c r="O206" s="236"/>
      <c r="P206" s="236"/>
      <c r="Q206" s="236"/>
      <c r="R206" s="145"/>
      <c r="T206" s="146" t="s">
        <v>5</v>
      </c>
      <c r="U206" s="43" t="s">
        <v>44</v>
      </c>
      <c r="V206" s="147">
        <v>0.82499999999999996</v>
      </c>
      <c r="W206" s="147">
        <f>V206*K206</f>
        <v>1.6335</v>
      </c>
      <c r="X206" s="147">
        <v>6.3899999999999998E-3</v>
      </c>
      <c r="Y206" s="147">
        <f>X206*K206</f>
        <v>1.2652199999999999E-2</v>
      </c>
      <c r="Z206" s="147">
        <v>0</v>
      </c>
      <c r="AA206" s="148">
        <f>Z206*K206</f>
        <v>0</v>
      </c>
      <c r="AR206" s="21" t="s">
        <v>146</v>
      </c>
      <c r="AT206" s="21" t="s">
        <v>142</v>
      </c>
      <c r="AU206" s="21" t="s">
        <v>104</v>
      </c>
      <c r="AY206" s="21" t="s">
        <v>140</v>
      </c>
      <c r="BE206" s="149">
        <f>IF(U206="základní",N206,0)</f>
        <v>754.38</v>
      </c>
      <c r="BF206" s="149">
        <f>IF(U206="snížená",N206,0)</f>
        <v>0</v>
      </c>
      <c r="BG206" s="149">
        <f>IF(U206="zákl. přenesená",N206,0)</f>
        <v>0</v>
      </c>
      <c r="BH206" s="149">
        <f>IF(U206="sníž. přenesená",N206,0)</f>
        <v>0</v>
      </c>
      <c r="BI206" s="149">
        <f>IF(U206="nulová",N206,0)</f>
        <v>0</v>
      </c>
      <c r="BJ206" s="21" t="s">
        <v>87</v>
      </c>
      <c r="BK206" s="149">
        <f>ROUND(L206*K206,2)</f>
        <v>754.38</v>
      </c>
      <c r="BL206" s="21" t="s">
        <v>146</v>
      </c>
      <c r="BM206" s="21" t="s">
        <v>584</v>
      </c>
    </row>
    <row r="207" spans="2:65" s="10" customFormat="1" ht="14.4" customHeight="1">
      <c r="B207" s="150"/>
      <c r="C207" s="151"/>
      <c r="D207" s="151"/>
      <c r="E207" s="152" t="s">
        <v>5</v>
      </c>
      <c r="F207" s="237" t="s">
        <v>585</v>
      </c>
      <c r="G207" s="238"/>
      <c r="H207" s="238"/>
      <c r="I207" s="238"/>
      <c r="J207" s="151"/>
      <c r="K207" s="153">
        <v>1.98</v>
      </c>
      <c r="L207" s="151"/>
      <c r="M207" s="151"/>
      <c r="N207" s="151"/>
      <c r="O207" s="151"/>
      <c r="P207" s="151"/>
      <c r="Q207" s="151"/>
      <c r="R207" s="154"/>
      <c r="T207" s="155"/>
      <c r="U207" s="151"/>
      <c r="V207" s="151"/>
      <c r="W207" s="151"/>
      <c r="X207" s="151"/>
      <c r="Y207" s="151"/>
      <c r="Z207" s="151"/>
      <c r="AA207" s="156"/>
      <c r="AT207" s="157" t="s">
        <v>149</v>
      </c>
      <c r="AU207" s="157" t="s">
        <v>104</v>
      </c>
      <c r="AV207" s="10" t="s">
        <v>104</v>
      </c>
      <c r="AW207" s="10" t="s">
        <v>35</v>
      </c>
      <c r="AX207" s="10" t="s">
        <v>79</v>
      </c>
      <c r="AY207" s="157" t="s">
        <v>140</v>
      </c>
    </row>
    <row r="208" spans="2:65" s="11" customFormat="1" ht="14.4" customHeight="1">
      <c r="B208" s="158"/>
      <c r="C208" s="159"/>
      <c r="D208" s="159"/>
      <c r="E208" s="160" t="s">
        <v>5</v>
      </c>
      <c r="F208" s="239" t="s">
        <v>150</v>
      </c>
      <c r="G208" s="240"/>
      <c r="H208" s="240"/>
      <c r="I208" s="240"/>
      <c r="J208" s="159"/>
      <c r="K208" s="161">
        <v>1.98</v>
      </c>
      <c r="L208" s="159"/>
      <c r="M208" s="159"/>
      <c r="N208" s="159"/>
      <c r="O208" s="159"/>
      <c r="P208" s="159"/>
      <c r="Q208" s="159"/>
      <c r="R208" s="162"/>
      <c r="T208" s="163"/>
      <c r="U208" s="159"/>
      <c r="V208" s="159"/>
      <c r="W208" s="159"/>
      <c r="X208" s="159"/>
      <c r="Y208" s="159"/>
      <c r="Z208" s="159"/>
      <c r="AA208" s="164"/>
      <c r="AT208" s="165" t="s">
        <v>149</v>
      </c>
      <c r="AU208" s="165" t="s">
        <v>104</v>
      </c>
      <c r="AV208" s="11" t="s">
        <v>146</v>
      </c>
      <c r="AW208" s="11" t="s">
        <v>35</v>
      </c>
      <c r="AX208" s="11" t="s">
        <v>87</v>
      </c>
      <c r="AY208" s="165" t="s">
        <v>140</v>
      </c>
    </row>
    <row r="209" spans="2:65" s="9" customFormat="1" ht="29.85" customHeight="1">
      <c r="B209" s="129"/>
      <c r="C209" s="130"/>
      <c r="D209" s="139" t="s">
        <v>119</v>
      </c>
      <c r="E209" s="139"/>
      <c r="F209" s="139"/>
      <c r="G209" s="139"/>
      <c r="H209" s="139"/>
      <c r="I209" s="139"/>
      <c r="J209" s="139"/>
      <c r="K209" s="139"/>
      <c r="L209" s="139"/>
      <c r="M209" s="139"/>
      <c r="N209" s="252">
        <f>BK209</f>
        <v>4351883.46</v>
      </c>
      <c r="O209" s="253"/>
      <c r="P209" s="253"/>
      <c r="Q209" s="253"/>
      <c r="R209" s="132"/>
      <c r="T209" s="133"/>
      <c r="U209" s="130"/>
      <c r="V209" s="130"/>
      <c r="W209" s="134">
        <f>SUM(W210:W236)</f>
        <v>472.76370000000009</v>
      </c>
      <c r="X209" s="130"/>
      <c r="Y209" s="134">
        <f>SUM(Y210:Y236)</f>
        <v>208.732</v>
      </c>
      <c r="Z209" s="130"/>
      <c r="AA209" s="135">
        <f>SUM(AA210:AA236)</f>
        <v>0</v>
      </c>
      <c r="AR209" s="136" t="s">
        <v>87</v>
      </c>
      <c r="AT209" s="137" t="s">
        <v>78</v>
      </c>
      <c r="AU209" s="137" t="s">
        <v>87</v>
      </c>
      <c r="AY209" s="136" t="s">
        <v>140</v>
      </c>
      <c r="BK209" s="138">
        <f>SUM(BK210:BK236)</f>
        <v>4351883.46</v>
      </c>
    </row>
    <row r="210" spans="2:65" s="1" customFormat="1" ht="45.6" customHeight="1">
      <c r="B210" s="140"/>
      <c r="C210" s="141" t="s">
        <v>240</v>
      </c>
      <c r="D210" s="141" t="s">
        <v>142</v>
      </c>
      <c r="E210" s="142" t="s">
        <v>586</v>
      </c>
      <c r="F210" s="235" t="s">
        <v>587</v>
      </c>
      <c r="G210" s="235"/>
      <c r="H210" s="235"/>
      <c r="I210" s="235"/>
      <c r="J210" s="143" t="s">
        <v>145</v>
      </c>
      <c r="K210" s="144">
        <v>3216.56</v>
      </c>
      <c r="L210" s="236">
        <v>42</v>
      </c>
      <c r="M210" s="236"/>
      <c r="N210" s="236">
        <f>ROUND(L210*K210,2)</f>
        <v>135095.51999999999</v>
      </c>
      <c r="O210" s="236"/>
      <c r="P210" s="236"/>
      <c r="Q210" s="236"/>
      <c r="R210" s="145"/>
      <c r="T210" s="146" t="s">
        <v>5</v>
      </c>
      <c r="U210" s="43" t="s">
        <v>44</v>
      </c>
      <c r="V210" s="147">
        <v>1.9E-2</v>
      </c>
      <c r="W210" s="147">
        <f>V210*K210</f>
        <v>61.114639999999994</v>
      </c>
      <c r="X210" s="147">
        <v>0</v>
      </c>
      <c r="Y210" s="147">
        <f>X210*K210</f>
        <v>0</v>
      </c>
      <c r="Z210" s="147">
        <v>0</v>
      </c>
      <c r="AA210" s="148">
        <f>Z210*K210</f>
        <v>0</v>
      </c>
      <c r="AR210" s="21" t="s">
        <v>146</v>
      </c>
      <c r="AT210" s="21" t="s">
        <v>142</v>
      </c>
      <c r="AU210" s="21" t="s">
        <v>104</v>
      </c>
      <c r="AY210" s="21" t="s">
        <v>140</v>
      </c>
      <c r="BE210" s="149">
        <f>IF(U210="základní",N210,0)</f>
        <v>135095.51999999999</v>
      </c>
      <c r="BF210" s="149">
        <f>IF(U210="snížená",N210,0)</f>
        <v>0</v>
      </c>
      <c r="BG210" s="149">
        <f>IF(U210="zákl. přenesená",N210,0)</f>
        <v>0</v>
      </c>
      <c r="BH210" s="149">
        <f>IF(U210="sníž. přenesená",N210,0)</f>
        <v>0</v>
      </c>
      <c r="BI210" s="149">
        <f>IF(U210="nulová",N210,0)</f>
        <v>0</v>
      </c>
      <c r="BJ210" s="21" t="s">
        <v>87</v>
      </c>
      <c r="BK210" s="149">
        <f>ROUND(L210*K210,2)</f>
        <v>135095.51999999999</v>
      </c>
      <c r="BL210" s="21" t="s">
        <v>146</v>
      </c>
      <c r="BM210" s="21" t="s">
        <v>588</v>
      </c>
    </row>
    <row r="211" spans="2:65" s="10" customFormat="1" ht="14.4" customHeight="1">
      <c r="B211" s="150"/>
      <c r="C211" s="151"/>
      <c r="D211" s="151"/>
      <c r="E211" s="152" t="s">
        <v>5</v>
      </c>
      <c r="F211" s="237" t="s">
        <v>589</v>
      </c>
      <c r="G211" s="238"/>
      <c r="H211" s="238"/>
      <c r="I211" s="238"/>
      <c r="J211" s="151"/>
      <c r="K211" s="153">
        <v>3216.56</v>
      </c>
      <c r="L211" s="151"/>
      <c r="M211" s="151"/>
      <c r="N211" s="151"/>
      <c r="O211" s="151"/>
      <c r="P211" s="151"/>
      <c r="Q211" s="151"/>
      <c r="R211" s="154"/>
      <c r="T211" s="155"/>
      <c r="U211" s="151"/>
      <c r="V211" s="151"/>
      <c r="W211" s="151"/>
      <c r="X211" s="151"/>
      <c r="Y211" s="151"/>
      <c r="Z211" s="151"/>
      <c r="AA211" s="156"/>
      <c r="AT211" s="157" t="s">
        <v>149</v>
      </c>
      <c r="AU211" s="157" t="s">
        <v>104</v>
      </c>
      <c r="AV211" s="10" t="s">
        <v>104</v>
      </c>
      <c r="AW211" s="10" t="s">
        <v>35</v>
      </c>
      <c r="AX211" s="10" t="s">
        <v>79</v>
      </c>
      <c r="AY211" s="157" t="s">
        <v>140</v>
      </c>
    </row>
    <row r="212" spans="2:65" s="11" customFormat="1" ht="14.4" customHeight="1">
      <c r="B212" s="158"/>
      <c r="C212" s="159"/>
      <c r="D212" s="159"/>
      <c r="E212" s="160" t="s">
        <v>5</v>
      </c>
      <c r="F212" s="239" t="s">
        <v>150</v>
      </c>
      <c r="G212" s="240"/>
      <c r="H212" s="240"/>
      <c r="I212" s="240"/>
      <c r="J212" s="159"/>
      <c r="K212" s="161">
        <v>3216.56</v>
      </c>
      <c r="L212" s="159"/>
      <c r="M212" s="159"/>
      <c r="N212" s="159"/>
      <c r="O212" s="159"/>
      <c r="P212" s="159"/>
      <c r="Q212" s="159"/>
      <c r="R212" s="162"/>
      <c r="T212" s="163"/>
      <c r="U212" s="159"/>
      <c r="V212" s="159"/>
      <c r="W212" s="159"/>
      <c r="X212" s="159"/>
      <c r="Y212" s="159"/>
      <c r="Z212" s="159"/>
      <c r="AA212" s="164"/>
      <c r="AT212" s="165" t="s">
        <v>149</v>
      </c>
      <c r="AU212" s="165" t="s">
        <v>104</v>
      </c>
      <c r="AV212" s="11" t="s">
        <v>146</v>
      </c>
      <c r="AW212" s="11" t="s">
        <v>35</v>
      </c>
      <c r="AX212" s="11" t="s">
        <v>87</v>
      </c>
      <c r="AY212" s="165" t="s">
        <v>140</v>
      </c>
    </row>
    <row r="213" spans="2:65" s="1" customFormat="1" ht="34.200000000000003" customHeight="1">
      <c r="B213" s="140"/>
      <c r="C213" s="166" t="s">
        <v>431</v>
      </c>
      <c r="D213" s="166" t="s">
        <v>180</v>
      </c>
      <c r="E213" s="167" t="s">
        <v>590</v>
      </c>
      <c r="F213" s="241" t="s">
        <v>591</v>
      </c>
      <c r="G213" s="241"/>
      <c r="H213" s="241"/>
      <c r="I213" s="241"/>
      <c r="J213" s="168" t="s">
        <v>248</v>
      </c>
      <c r="K213" s="169">
        <v>25.731999999999999</v>
      </c>
      <c r="L213" s="242">
        <v>2370</v>
      </c>
      <c r="M213" s="242"/>
      <c r="N213" s="242">
        <f>ROUND(L213*K213,2)</f>
        <v>60984.84</v>
      </c>
      <c r="O213" s="236"/>
      <c r="P213" s="236"/>
      <c r="Q213" s="236"/>
      <c r="R213" s="145"/>
      <c r="T213" s="146" t="s">
        <v>5</v>
      </c>
      <c r="U213" s="43" t="s">
        <v>44</v>
      </c>
      <c r="V213" s="147">
        <v>0</v>
      </c>
      <c r="W213" s="147">
        <f>V213*K213</f>
        <v>0</v>
      </c>
      <c r="X213" s="147">
        <v>1</v>
      </c>
      <c r="Y213" s="147">
        <f>X213*K213</f>
        <v>25.731999999999999</v>
      </c>
      <c r="Z213" s="147">
        <v>0</v>
      </c>
      <c r="AA213" s="148">
        <f>Z213*K213</f>
        <v>0</v>
      </c>
      <c r="AR213" s="21" t="s">
        <v>184</v>
      </c>
      <c r="AT213" s="21" t="s">
        <v>180</v>
      </c>
      <c r="AU213" s="21" t="s">
        <v>104</v>
      </c>
      <c r="AY213" s="21" t="s">
        <v>140</v>
      </c>
      <c r="BE213" s="149">
        <f>IF(U213="základní",N213,0)</f>
        <v>60984.84</v>
      </c>
      <c r="BF213" s="149">
        <f>IF(U213="snížená",N213,0)</f>
        <v>0</v>
      </c>
      <c r="BG213" s="149">
        <f>IF(U213="zákl. přenesená",N213,0)</f>
        <v>0</v>
      </c>
      <c r="BH213" s="149">
        <f>IF(U213="sníž. přenesená",N213,0)</f>
        <v>0</v>
      </c>
      <c r="BI213" s="149">
        <f>IF(U213="nulová",N213,0)</f>
        <v>0</v>
      </c>
      <c r="BJ213" s="21" t="s">
        <v>87</v>
      </c>
      <c r="BK213" s="149">
        <f>ROUND(L213*K213,2)</f>
        <v>60984.84</v>
      </c>
      <c r="BL213" s="21" t="s">
        <v>146</v>
      </c>
      <c r="BM213" s="21" t="s">
        <v>592</v>
      </c>
    </row>
    <row r="214" spans="2:65" s="1" customFormat="1" ht="22.8" customHeight="1">
      <c r="B214" s="140"/>
      <c r="C214" s="141" t="s">
        <v>219</v>
      </c>
      <c r="D214" s="141" t="s">
        <v>142</v>
      </c>
      <c r="E214" s="142" t="s">
        <v>593</v>
      </c>
      <c r="F214" s="235" t="s">
        <v>594</v>
      </c>
      <c r="G214" s="235"/>
      <c r="H214" s="235"/>
      <c r="I214" s="235"/>
      <c r="J214" s="143" t="s">
        <v>145</v>
      </c>
      <c r="K214" s="144">
        <v>3417.5949999999998</v>
      </c>
      <c r="L214" s="236">
        <v>141</v>
      </c>
      <c r="M214" s="236"/>
      <c r="N214" s="236">
        <f>ROUND(L214*K214,2)</f>
        <v>481880.9</v>
      </c>
      <c r="O214" s="236"/>
      <c r="P214" s="236"/>
      <c r="Q214" s="236"/>
      <c r="R214" s="145"/>
      <c r="T214" s="146" t="s">
        <v>5</v>
      </c>
      <c r="U214" s="43" t="s">
        <v>44</v>
      </c>
      <c r="V214" s="147">
        <v>2.9000000000000001E-2</v>
      </c>
      <c r="W214" s="147">
        <f>V214*K214</f>
        <v>99.110254999999995</v>
      </c>
      <c r="X214" s="147">
        <v>0</v>
      </c>
      <c r="Y214" s="147">
        <f>X214*K214</f>
        <v>0</v>
      </c>
      <c r="Z214" s="147">
        <v>0</v>
      </c>
      <c r="AA214" s="148">
        <f>Z214*K214</f>
        <v>0</v>
      </c>
      <c r="AR214" s="21" t="s">
        <v>146</v>
      </c>
      <c r="AT214" s="21" t="s">
        <v>142</v>
      </c>
      <c r="AU214" s="21" t="s">
        <v>104</v>
      </c>
      <c r="AY214" s="21" t="s">
        <v>140</v>
      </c>
      <c r="BE214" s="149">
        <f>IF(U214="základní",N214,0)</f>
        <v>481880.9</v>
      </c>
      <c r="BF214" s="149">
        <f>IF(U214="snížená",N214,0)</f>
        <v>0</v>
      </c>
      <c r="BG214" s="149">
        <f>IF(U214="zákl. přenesená",N214,0)</f>
        <v>0</v>
      </c>
      <c r="BH214" s="149">
        <f>IF(U214="sníž. přenesená",N214,0)</f>
        <v>0</v>
      </c>
      <c r="BI214" s="149">
        <f>IF(U214="nulová",N214,0)</f>
        <v>0</v>
      </c>
      <c r="BJ214" s="21" t="s">
        <v>87</v>
      </c>
      <c r="BK214" s="149">
        <f>ROUND(L214*K214,2)</f>
        <v>481880.9</v>
      </c>
      <c r="BL214" s="21" t="s">
        <v>146</v>
      </c>
      <c r="BM214" s="21" t="s">
        <v>595</v>
      </c>
    </row>
    <row r="215" spans="2:65" s="10" customFormat="1" ht="14.4" customHeight="1">
      <c r="B215" s="150"/>
      <c r="C215" s="151"/>
      <c r="D215" s="151"/>
      <c r="E215" s="152" t="s">
        <v>5</v>
      </c>
      <c r="F215" s="237" t="s">
        <v>596</v>
      </c>
      <c r="G215" s="238"/>
      <c r="H215" s="238"/>
      <c r="I215" s="238"/>
      <c r="J215" s="151"/>
      <c r="K215" s="153">
        <v>3417.5949999999998</v>
      </c>
      <c r="L215" s="151"/>
      <c r="M215" s="151"/>
      <c r="N215" s="151"/>
      <c r="O215" s="151"/>
      <c r="P215" s="151"/>
      <c r="Q215" s="151"/>
      <c r="R215" s="154"/>
      <c r="T215" s="155"/>
      <c r="U215" s="151"/>
      <c r="V215" s="151"/>
      <c r="W215" s="151"/>
      <c r="X215" s="151"/>
      <c r="Y215" s="151"/>
      <c r="Z215" s="151"/>
      <c r="AA215" s="156"/>
      <c r="AT215" s="157" t="s">
        <v>149</v>
      </c>
      <c r="AU215" s="157" t="s">
        <v>104</v>
      </c>
      <c r="AV215" s="10" t="s">
        <v>104</v>
      </c>
      <c r="AW215" s="10" t="s">
        <v>35</v>
      </c>
      <c r="AX215" s="10" t="s">
        <v>79</v>
      </c>
      <c r="AY215" s="157" t="s">
        <v>140</v>
      </c>
    </row>
    <row r="216" spans="2:65" s="11" customFormat="1" ht="14.4" customHeight="1">
      <c r="B216" s="158"/>
      <c r="C216" s="159"/>
      <c r="D216" s="159"/>
      <c r="E216" s="160" t="s">
        <v>5</v>
      </c>
      <c r="F216" s="239" t="s">
        <v>150</v>
      </c>
      <c r="G216" s="240"/>
      <c r="H216" s="240"/>
      <c r="I216" s="240"/>
      <c r="J216" s="159"/>
      <c r="K216" s="161">
        <v>3417.5949999999998</v>
      </c>
      <c r="L216" s="159"/>
      <c r="M216" s="159"/>
      <c r="N216" s="159"/>
      <c r="O216" s="159"/>
      <c r="P216" s="159"/>
      <c r="Q216" s="159"/>
      <c r="R216" s="162"/>
      <c r="T216" s="163"/>
      <c r="U216" s="159"/>
      <c r="V216" s="159"/>
      <c r="W216" s="159"/>
      <c r="X216" s="159"/>
      <c r="Y216" s="159"/>
      <c r="Z216" s="159"/>
      <c r="AA216" s="164"/>
      <c r="AT216" s="165" t="s">
        <v>149</v>
      </c>
      <c r="AU216" s="165" t="s">
        <v>104</v>
      </c>
      <c r="AV216" s="11" t="s">
        <v>146</v>
      </c>
      <c r="AW216" s="11" t="s">
        <v>35</v>
      </c>
      <c r="AX216" s="11" t="s">
        <v>87</v>
      </c>
      <c r="AY216" s="165" t="s">
        <v>140</v>
      </c>
    </row>
    <row r="217" spans="2:65" s="1" customFormat="1" ht="34.200000000000003" customHeight="1">
      <c r="B217" s="140"/>
      <c r="C217" s="141" t="s">
        <v>597</v>
      </c>
      <c r="D217" s="141" t="s">
        <v>142</v>
      </c>
      <c r="E217" s="142" t="s">
        <v>598</v>
      </c>
      <c r="F217" s="235" t="s">
        <v>599</v>
      </c>
      <c r="G217" s="235"/>
      <c r="H217" s="235"/>
      <c r="I217" s="235"/>
      <c r="J217" s="143" t="s">
        <v>145</v>
      </c>
      <c r="K217" s="144">
        <v>3015.5250000000001</v>
      </c>
      <c r="L217" s="236">
        <v>550</v>
      </c>
      <c r="M217" s="236"/>
      <c r="N217" s="236">
        <f>ROUND(L217*K217,2)</f>
        <v>1658538.75</v>
      </c>
      <c r="O217" s="236"/>
      <c r="P217" s="236"/>
      <c r="Q217" s="236"/>
      <c r="R217" s="145"/>
      <c r="T217" s="146" t="s">
        <v>5</v>
      </c>
      <c r="U217" s="43" t="s">
        <v>44</v>
      </c>
      <c r="V217" s="147">
        <v>3.5000000000000003E-2</v>
      </c>
      <c r="W217" s="147">
        <f>V217*K217</f>
        <v>105.54337500000001</v>
      </c>
      <c r="X217" s="147">
        <v>0</v>
      </c>
      <c r="Y217" s="147">
        <f>X217*K217</f>
        <v>0</v>
      </c>
      <c r="Z217" s="147">
        <v>0</v>
      </c>
      <c r="AA217" s="148">
        <f>Z217*K217</f>
        <v>0</v>
      </c>
      <c r="AR217" s="21" t="s">
        <v>146</v>
      </c>
      <c r="AT217" s="21" t="s">
        <v>142</v>
      </c>
      <c r="AU217" s="21" t="s">
        <v>104</v>
      </c>
      <c r="AY217" s="21" t="s">
        <v>140</v>
      </c>
      <c r="BE217" s="149">
        <f>IF(U217="základní",N217,0)</f>
        <v>1658538.75</v>
      </c>
      <c r="BF217" s="149">
        <f>IF(U217="snížená",N217,0)</f>
        <v>0</v>
      </c>
      <c r="BG217" s="149">
        <f>IF(U217="zákl. přenesená",N217,0)</f>
        <v>0</v>
      </c>
      <c r="BH217" s="149">
        <f>IF(U217="sníž. přenesená",N217,0)</f>
        <v>0</v>
      </c>
      <c r="BI217" s="149">
        <f>IF(U217="nulová",N217,0)</f>
        <v>0</v>
      </c>
      <c r="BJ217" s="21" t="s">
        <v>87</v>
      </c>
      <c r="BK217" s="149">
        <f>ROUND(L217*K217,2)</f>
        <v>1658538.75</v>
      </c>
      <c r="BL217" s="21" t="s">
        <v>146</v>
      </c>
      <c r="BM217" s="21" t="s">
        <v>600</v>
      </c>
    </row>
    <row r="218" spans="2:65" s="10" customFormat="1" ht="14.4" customHeight="1">
      <c r="B218" s="150"/>
      <c r="C218" s="151"/>
      <c r="D218" s="151"/>
      <c r="E218" s="152" t="s">
        <v>5</v>
      </c>
      <c r="F218" s="237" t="s">
        <v>601</v>
      </c>
      <c r="G218" s="238"/>
      <c r="H218" s="238"/>
      <c r="I218" s="238"/>
      <c r="J218" s="151"/>
      <c r="K218" s="153">
        <v>3015.5250000000001</v>
      </c>
      <c r="L218" s="151"/>
      <c r="M218" s="151"/>
      <c r="N218" s="151"/>
      <c r="O218" s="151"/>
      <c r="P218" s="151"/>
      <c r="Q218" s="151"/>
      <c r="R218" s="154"/>
      <c r="T218" s="155"/>
      <c r="U218" s="151"/>
      <c r="V218" s="151"/>
      <c r="W218" s="151"/>
      <c r="X218" s="151"/>
      <c r="Y218" s="151"/>
      <c r="Z218" s="151"/>
      <c r="AA218" s="156"/>
      <c r="AT218" s="157" t="s">
        <v>149</v>
      </c>
      <c r="AU218" s="157" t="s">
        <v>104</v>
      </c>
      <c r="AV218" s="10" t="s">
        <v>104</v>
      </c>
      <c r="AW218" s="10" t="s">
        <v>35</v>
      </c>
      <c r="AX218" s="10" t="s">
        <v>79</v>
      </c>
      <c r="AY218" s="157" t="s">
        <v>140</v>
      </c>
    </row>
    <row r="219" spans="2:65" s="11" customFormat="1" ht="14.4" customHeight="1">
      <c r="B219" s="158"/>
      <c r="C219" s="159"/>
      <c r="D219" s="159"/>
      <c r="E219" s="160" t="s">
        <v>5</v>
      </c>
      <c r="F219" s="239" t="s">
        <v>150</v>
      </c>
      <c r="G219" s="240"/>
      <c r="H219" s="240"/>
      <c r="I219" s="240"/>
      <c r="J219" s="159"/>
      <c r="K219" s="161">
        <v>3015.5250000000001</v>
      </c>
      <c r="L219" s="159"/>
      <c r="M219" s="159"/>
      <c r="N219" s="159"/>
      <c r="O219" s="159"/>
      <c r="P219" s="159"/>
      <c r="Q219" s="159"/>
      <c r="R219" s="162"/>
      <c r="T219" s="163"/>
      <c r="U219" s="159"/>
      <c r="V219" s="159"/>
      <c r="W219" s="159"/>
      <c r="X219" s="159"/>
      <c r="Y219" s="159"/>
      <c r="Z219" s="159"/>
      <c r="AA219" s="164"/>
      <c r="AT219" s="165" t="s">
        <v>149</v>
      </c>
      <c r="AU219" s="165" t="s">
        <v>104</v>
      </c>
      <c r="AV219" s="11" t="s">
        <v>146</v>
      </c>
      <c r="AW219" s="11" t="s">
        <v>35</v>
      </c>
      <c r="AX219" s="11" t="s">
        <v>87</v>
      </c>
      <c r="AY219" s="165" t="s">
        <v>140</v>
      </c>
    </row>
    <row r="220" spans="2:65" s="1" customFormat="1" ht="22.8" customHeight="1">
      <c r="B220" s="140"/>
      <c r="C220" s="141" t="s">
        <v>141</v>
      </c>
      <c r="D220" s="141" t="s">
        <v>142</v>
      </c>
      <c r="E220" s="142" t="s">
        <v>241</v>
      </c>
      <c r="F220" s="235" t="s">
        <v>242</v>
      </c>
      <c r="G220" s="235"/>
      <c r="H220" s="235"/>
      <c r="I220" s="235"/>
      <c r="J220" s="143" t="s">
        <v>168</v>
      </c>
      <c r="K220" s="144">
        <v>91.5</v>
      </c>
      <c r="L220" s="236">
        <v>281</v>
      </c>
      <c r="M220" s="236"/>
      <c r="N220" s="236">
        <f>ROUND(L220*K220,2)</f>
        <v>25711.5</v>
      </c>
      <c r="O220" s="236"/>
      <c r="P220" s="236"/>
      <c r="Q220" s="236"/>
      <c r="R220" s="145"/>
      <c r="T220" s="146" t="s">
        <v>5</v>
      </c>
      <c r="U220" s="43" t="s">
        <v>44</v>
      </c>
      <c r="V220" s="147">
        <v>0.96</v>
      </c>
      <c r="W220" s="147">
        <f>V220*K220</f>
        <v>87.84</v>
      </c>
      <c r="X220" s="147">
        <v>0</v>
      </c>
      <c r="Y220" s="147">
        <f>X220*K220</f>
        <v>0</v>
      </c>
      <c r="Z220" s="147">
        <v>0</v>
      </c>
      <c r="AA220" s="148">
        <f>Z220*K220</f>
        <v>0</v>
      </c>
      <c r="AR220" s="21" t="s">
        <v>146</v>
      </c>
      <c r="AT220" s="21" t="s">
        <v>142</v>
      </c>
      <c r="AU220" s="21" t="s">
        <v>104</v>
      </c>
      <c r="AY220" s="21" t="s">
        <v>140</v>
      </c>
      <c r="BE220" s="149">
        <f>IF(U220="základní",N220,0)</f>
        <v>25711.5</v>
      </c>
      <c r="BF220" s="149">
        <f>IF(U220="snížená",N220,0)</f>
        <v>0</v>
      </c>
      <c r="BG220" s="149">
        <f>IF(U220="zákl. přenesená",N220,0)</f>
        <v>0</v>
      </c>
      <c r="BH220" s="149">
        <f>IF(U220="sníž. přenesená",N220,0)</f>
        <v>0</v>
      </c>
      <c r="BI220" s="149">
        <f>IF(U220="nulová",N220,0)</f>
        <v>0</v>
      </c>
      <c r="BJ220" s="21" t="s">
        <v>87</v>
      </c>
      <c r="BK220" s="149">
        <f>ROUND(L220*K220,2)</f>
        <v>25711.5</v>
      </c>
      <c r="BL220" s="21" t="s">
        <v>146</v>
      </c>
      <c r="BM220" s="21" t="s">
        <v>602</v>
      </c>
    </row>
    <row r="221" spans="2:65" s="10" customFormat="1" ht="14.4" customHeight="1">
      <c r="B221" s="150"/>
      <c r="C221" s="151"/>
      <c r="D221" s="151"/>
      <c r="E221" s="152" t="s">
        <v>5</v>
      </c>
      <c r="F221" s="237" t="s">
        <v>603</v>
      </c>
      <c r="G221" s="238"/>
      <c r="H221" s="238"/>
      <c r="I221" s="238"/>
      <c r="J221" s="151"/>
      <c r="K221" s="153">
        <v>91.5</v>
      </c>
      <c r="L221" s="151"/>
      <c r="M221" s="151"/>
      <c r="N221" s="151"/>
      <c r="O221" s="151"/>
      <c r="P221" s="151"/>
      <c r="Q221" s="151"/>
      <c r="R221" s="154"/>
      <c r="T221" s="155"/>
      <c r="U221" s="151"/>
      <c r="V221" s="151"/>
      <c r="W221" s="151"/>
      <c r="X221" s="151"/>
      <c r="Y221" s="151"/>
      <c r="Z221" s="151"/>
      <c r="AA221" s="156"/>
      <c r="AT221" s="157" t="s">
        <v>149</v>
      </c>
      <c r="AU221" s="157" t="s">
        <v>104</v>
      </c>
      <c r="AV221" s="10" t="s">
        <v>104</v>
      </c>
      <c r="AW221" s="10" t="s">
        <v>35</v>
      </c>
      <c r="AX221" s="10" t="s">
        <v>79</v>
      </c>
      <c r="AY221" s="157" t="s">
        <v>140</v>
      </c>
    </row>
    <row r="222" spans="2:65" s="11" customFormat="1" ht="14.4" customHeight="1">
      <c r="B222" s="158"/>
      <c r="C222" s="159"/>
      <c r="D222" s="159"/>
      <c r="E222" s="160" t="s">
        <v>5</v>
      </c>
      <c r="F222" s="239" t="s">
        <v>150</v>
      </c>
      <c r="G222" s="240"/>
      <c r="H222" s="240"/>
      <c r="I222" s="240"/>
      <c r="J222" s="159"/>
      <c r="K222" s="161">
        <v>91.5</v>
      </c>
      <c r="L222" s="159"/>
      <c r="M222" s="159"/>
      <c r="N222" s="159"/>
      <c r="O222" s="159"/>
      <c r="P222" s="159"/>
      <c r="Q222" s="159"/>
      <c r="R222" s="162"/>
      <c r="T222" s="163"/>
      <c r="U222" s="159"/>
      <c r="V222" s="159"/>
      <c r="W222" s="159"/>
      <c r="X222" s="159"/>
      <c r="Y222" s="159"/>
      <c r="Z222" s="159"/>
      <c r="AA222" s="164"/>
      <c r="AT222" s="165" t="s">
        <v>149</v>
      </c>
      <c r="AU222" s="165" t="s">
        <v>104</v>
      </c>
      <c r="AV222" s="11" t="s">
        <v>146</v>
      </c>
      <c r="AW222" s="11" t="s">
        <v>35</v>
      </c>
      <c r="AX222" s="11" t="s">
        <v>87</v>
      </c>
      <c r="AY222" s="165" t="s">
        <v>140</v>
      </c>
    </row>
    <row r="223" spans="2:65" s="1" customFormat="1" ht="14.4" customHeight="1">
      <c r="B223" s="140"/>
      <c r="C223" s="166" t="s">
        <v>604</v>
      </c>
      <c r="D223" s="166" t="s">
        <v>180</v>
      </c>
      <c r="E223" s="167" t="s">
        <v>246</v>
      </c>
      <c r="F223" s="241" t="s">
        <v>247</v>
      </c>
      <c r="G223" s="241"/>
      <c r="H223" s="241"/>
      <c r="I223" s="241"/>
      <c r="J223" s="168" t="s">
        <v>248</v>
      </c>
      <c r="K223" s="169">
        <v>183</v>
      </c>
      <c r="L223" s="242">
        <v>333</v>
      </c>
      <c r="M223" s="242"/>
      <c r="N223" s="242">
        <f>ROUND(L223*K223,2)</f>
        <v>60939</v>
      </c>
      <c r="O223" s="236"/>
      <c r="P223" s="236"/>
      <c r="Q223" s="236"/>
      <c r="R223" s="145"/>
      <c r="T223" s="146" t="s">
        <v>5</v>
      </c>
      <c r="U223" s="43" t="s">
        <v>44</v>
      </c>
      <c r="V223" s="147">
        <v>0</v>
      </c>
      <c r="W223" s="147">
        <f>V223*K223</f>
        <v>0</v>
      </c>
      <c r="X223" s="147">
        <v>1</v>
      </c>
      <c r="Y223" s="147">
        <f>X223*K223</f>
        <v>183</v>
      </c>
      <c r="Z223" s="147">
        <v>0</v>
      </c>
      <c r="AA223" s="148">
        <f>Z223*K223</f>
        <v>0</v>
      </c>
      <c r="AR223" s="21" t="s">
        <v>184</v>
      </c>
      <c r="AT223" s="21" t="s">
        <v>180</v>
      </c>
      <c r="AU223" s="21" t="s">
        <v>104</v>
      </c>
      <c r="AY223" s="21" t="s">
        <v>140</v>
      </c>
      <c r="BE223" s="149">
        <f>IF(U223="základní",N223,0)</f>
        <v>60939</v>
      </c>
      <c r="BF223" s="149">
        <f>IF(U223="snížená",N223,0)</f>
        <v>0</v>
      </c>
      <c r="BG223" s="149">
        <f>IF(U223="zákl. přenesená",N223,0)</f>
        <v>0</v>
      </c>
      <c r="BH223" s="149">
        <f>IF(U223="sníž. přenesená",N223,0)</f>
        <v>0</v>
      </c>
      <c r="BI223" s="149">
        <f>IF(U223="nulová",N223,0)</f>
        <v>0</v>
      </c>
      <c r="BJ223" s="21" t="s">
        <v>87</v>
      </c>
      <c r="BK223" s="149">
        <f>ROUND(L223*K223,2)</f>
        <v>60939</v>
      </c>
      <c r="BL223" s="21" t="s">
        <v>146</v>
      </c>
      <c r="BM223" s="21" t="s">
        <v>605</v>
      </c>
    </row>
    <row r="224" spans="2:65" s="10" customFormat="1" ht="14.4" customHeight="1">
      <c r="B224" s="150"/>
      <c r="C224" s="151"/>
      <c r="D224" s="151"/>
      <c r="E224" s="152" t="s">
        <v>5</v>
      </c>
      <c r="F224" s="237" t="s">
        <v>606</v>
      </c>
      <c r="G224" s="238"/>
      <c r="H224" s="238"/>
      <c r="I224" s="238"/>
      <c r="J224" s="151"/>
      <c r="K224" s="153">
        <v>183</v>
      </c>
      <c r="L224" s="151"/>
      <c r="M224" s="151"/>
      <c r="N224" s="151"/>
      <c r="O224" s="151"/>
      <c r="P224" s="151"/>
      <c r="Q224" s="151"/>
      <c r="R224" s="154"/>
      <c r="T224" s="155"/>
      <c r="U224" s="151"/>
      <c r="V224" s="151"/>
      <c r="W224" s="151"/>
      <c r="X224" s="151"/>
      <c r="Y224" s="151"/>
      <c r="Z224" s="151"/>
      <c r="AA224" s="156"/>
      <c r="AT224" s="157" t="s">
        <v>149</v>
      </c>
      <c r="AU224" s="157" t="s">
        <v>104</v>
      </c>
      <c r="AV224" s="10" t="s">
        <v>104</v>
      </c>
      <c r="AW224" s="10" t="s">
        <v>35</v>
      </c>
      <c r="AX224" s="10" t="s">
        <v>79</v>
      </c>
      <c r="AY224" s="157" t="s">
        <v>140</v>
      </c>
    </row>
    <row r="225" spans="2:65" s="11" customFormat="1" ht="14.4" customHeight="1">
      <c r="B225" s="158"/>
      <c r="C225" s="159"/>
      <c r="D225" s="159"/>
      <c r="E225" s="160" t="s">
        <v>5</v>
      </c>
      <c r="F225" s="239" t="s">
        <v>150</v>
      </c>
      <c r="G225" s="240"/>
      <c r="H225" s="240"/>
      <c r="I225" s="240"/>
      <c r="J225" s="159"/>
      <c r="K225" s="161">
        <v>183</v>
      </c>
      <c r="L225" s="159"/>
      <c r="M225" s="159"/>
      <c r="N225" s="159"/>
      <c r="O225" s="159"/>
      <c r="P225" s="159"/>
      <c r="Q225" s="159"/>
      <c r="R225" s="162"/>
      <c r="T225" s="163"/>
      <c r="U225" s="159"/>
      <c r="V225" s="159"/>
      <c r="W225" s="159"/>
      <c r="X225" s="159"/>
      <c r="Y225" s="159"/>
      <c r="Z225" s="159"/>
      <c r="AA225" s="164"/>
      <c r="AT225" s="165" t="s">
        <v>149</v>
      </c>
      <c r="AU225" s="165" t="s">
        <v>104</v>
      </c>
      <c r="AV225" s="11" t="s">
        <v>146</v>
      </c>
      <c r="AW225" s="11" t="s">
        <v>35</v>
      </c>
      <c r="AX225" s="11" t="s">
        <v>87</v>
      </c>
      <c r="AY225" s="165" t="s">
        <v>140</v>
      </c>
    </row>
    <row r="226" spans="2:65" s="1" customFormat="1" ht="22.8" customHeight="1">
      <c r="B226" s="140"/>
      <c r="C226" s="141" t="s">
        <v>607</v>
      </c>
      <c r="D226" s="141" t="s">
        <v>142</v>
      </c>
      <c r="E226" s="142" t="s">
        <v>608</v>
      </c>
      <c r="F226" s="235" t="s">
        <v>609</v>
      </c>
      <c r="G226" s="235"/>
      <c r="H226" s="235"/>
      <c r="I226" s="235"/>
      <c r="J226" s="143" t="s">
        <v>145</v>
      </c>
      <c r="K226" s="144">
        <v>3216.56</v>
      </c>
      <c r="L226" s="236">
        <v>11.7</v>
      </c>
      <c r="M226" s="236"/>
      <c r="N226" s="236">
        <f>ROUND(L226*K226,2)</f>
        <v>37633.75</v>
      </c>
      <c r="O226" s="236"/>
      <c r="P226" s="236"/>
      <c r="Q226" s="236"/>
      <c r="R226" s="145"/>
      <c r="T226" s="146" t="s">
        <v>5</v>
      </c>
      <c r="U226" s="43" t="s">
        <v>44</v>
      </c>
      <c r="V226" s="147">
        <v>4.0000000000000001E-3</v>
      </c>
      <c r="W226" s="147">
        <f>V226*K226</f>
        <v>12.866239999999999</v>
      </c>
      <c r="X226" s="147">
        <v>0</v>
      </c>
      <c r="Y226" s="147">
        <f>X226*K226</f>
        <v>0</v>
      </c>
      <c r="Z226" s="147">
        <v>0</v>
      </c>
      <c r="AA226" s="148">
        <f>Z226*K226</f>
        <v>0</v>
      </c>
      <c r="AR226" s="21" t="s">
        <v>146</v>
      </c>
      <c r="AT226" s="21" t="s">
        <v>142</v>
      </c>
      <c r="AU226" s="21" t="s">
        <v>104</v>
      </c>
      <c r="AY226" s="21" t="s">
        <v>140</v>
      </c>
      <c r="BE226" s="149">
        <f>IF(U226="základní",N226,0)</f>
        <v>37633.75</v>
      </c>
      <c r="BF226" s="149">
        <f>IF(U226="snížená",N226,0)</f>
        <v>0</v>
      </c>
      <c r="BG226" s="149">
        <f>IF(U226="zákl. přenesená",N226,0)</f>
        <v>0</v>
      </c>
      <c r="BH226" s="149">
        <f>IF(U226="sníž. přenesená",N226,0)</f>
        <v>0</v>
      </c>
      <c r="BI226" s="149">
        <f>IF(U226="nulová",N226,0)</f>
        <v>0</v>
      </c>
      <c r="BJ226" s="21" t="s">
        <v>87</v>
      </c>
      <c r="BK226" s="149">
        <f>ROUND(L226*K226,2)</f>
        <v>37633.75</v>
      </c>
      <c r="BL226" s="21" t="s">
        <v>146</v>
      </c>
      <c r="BM226" s="21" t="s">
        <v>610</v>
      </c>
    </row>
    <row r="227" spans="2:65" s="10" customFormat="1" ht="14.4" customHeight="1">
      <c r="B227" s="150"/>
      <c r="C227" s="151"/>
      <c r="D227" s="151"/>
      <c r="E227" s="152" t="s">
        <v>5</v>
      </c>
      <c r="F227" s="237" t="s">
        <v>589</v>
      </c>
      <c r="G227" s="238"/>
      <c r="H227" s="238"/>
      <c r="I227" s="238"/>
      <c r="J227" s="151"/>
      <c r="K227" s="153">
        <v>3216.56</v>
      </c>
      <c r="L227" s="151"/>
      <c r="M227" s="151"/>
      <c r="N227" s="151"/>
      <c r="O227" s="151"/>
      <c r="P227" s="151"/>
      <c r="Q227" s="151"/>
      <c r="R227" s="154"/>
      <c r="T227" s="155"/>
      <c r="U227" s="151"/>
      <c r="V227" s="151"/>
      <c r="W227" s="151"/>
      <c r="X227" s="151"/>
      <c r="Y227" s="151"/>
      <c r="Z227" s="151"/>
      <c r="AA227" s="156"/>
      <c r="AT227" s="157" t="s">
        <v>149</v>
      </c>
      <c r="AU227" s="157" t="s">
        <v>104</v>
      </c>
      <c r="AV227" s="10" t="s">
        <v>104</v>
      </c>
      <c r="AW227" s="10" t="s">
        <v>35</v>
      </c>
      <c r="AX227" s="10" t="s">
        <v>79</v>
      </c>
      <c r="AY227" s="157" t="s">
        <v>140</v>
      </c>
    </row>
    <row r="228" spans="2:65" s="11" customFormat="1" ht="14.4" customHeight="1">
      <c r="B228" s="158"/>
      <c r="C228" s="159"/>
      <c r="D228" s="159"/>
      <c r="E228" s="160" t="s">
        <v>5</v>
      </c>
      <c r="F228" s="239" t="s">
        <v>150</v>
      </c>
      <c r="G228" s="240"/>
      <c r="H228" s="240"/>
      <c r="I228" s="240"/>
      <c r="J228" s="159"/>
      <c r="K228" s="161">
        <v>3216.56</v>
      </c>
      <c r="L228" s="159"/>
      <c r="M228" s="159"/>
      <c r="N228" s="159"/>
      <c r="O228" s="159"/>
      <c r="P228" s="159"/>
      <c r="Q228" s="159"/>
      <c r="R228" s="162"/>
      <c r="T228" s="163"/>
      <c r="U228" s="159"/>
      <c r="V228" s="159"/>
      <c r="W228" s="159"/>
      <c r="X228" s="159"/>
      <c r="Y228" s="159"/>
      <c r="Z228" s="159"/>
      <c r="AA228" s="164"/>
      <c r="AT228" s="165" t="s">
        <v>149</v>
      </c>
      <c r="AU228" s="165" t="s">
        <v>104</v>
      </c>
      <c r="AV228" s="11" t="s">
        <v>146</v>
      </c>
      <c r="AW228" s="11" t="s">
        <v>35</v>
      </c>
      <c r="AX228" s="11" t="s">
        <v>87</v>
      </c>
      <c r="AY228" s="165" t="s">
        <v>140</v>
      </c>
    </row>
    <row r="229" spans="2:65" s="1" customFormat="1" ht="22.8" customHeight="1">
      <c r="B229" s="140"/>
      <c r="C229" s="141" t="s">
        <v>211</v>
      </c>
      <c r="D229" s="141" t="s">
        <v>142</v>
      </c>
      <c r="E229" s="142" t="s">
        <v>611</v>
      </c>
      <c r="F229" s="235" t="s">
        <v>612</v>
      </c>
      <c r="G229" s="235"/>
      <c r="H229" s="235"/>
      <c r="I229" s="235"/>
      <c r="J229" s="143" t="s">
        <v>145</v>
      </c>
      <c r="K229" s="144">
        <v>2814.49</v>
      </c>
      <c r="L229" s="236">
        <v>4.37</v>
      </c>
      <c r="M229" s="236"/>
      <c r="N229" s="236">
        <f>ROUND(L229*K229,2)</f>
        <v>12299.32</v>
      </c>
      <c r="O229" s="236"/>
      <c r="P229" s="236"/>
      <c r="Q229" s="236"/>
      <c r="R229" s="145"/>
      <c r="T229" s="146" t="s">
        <v>5</v>
      </c>
      <c r="U229" s="43" t="s">
        <v>44</v>
      </c>
      <c r="V229" s="147">
        <v>2E-3</v>
      </c>
      <c r="W229" s="147">
        <f>V229*K229</f>
        <v>5.6289799999999994</v>
      </c>
      <c r="X229" s="147">
        <v>0</v>
      </c>
      <c r="Y229" s="147">
        <f>X229*K229</f>
        <v>0</v>
      </c>
      <c r="Z229" s="147">
        <v>0</v>
      </c>
      <c r="AA229" s="148">
        <f>Z229*K229</f>
        <v>0</v>
      </c>
      <c r="AR229" s="21" t="s">
        <v>146</v>
      </c>
      <c r="AT229" s="21" t="s">
        <v>142</v>
      </c>
      <c r="AU229" s="21" t="s">
        <v>104</v>
      </c>
      <c r="AY229" s="21" t="s">
        <v>140</v>
      </c>
      <c r="BE229" s="149">
        <f>IF(U229="základní",N229,0)</f>
        <v>12299.32</v>
      </c>
      <c r="BF229" s="149">
        <f>IF(U229="snížená",N229,0)</f>
        <v>0</v>
      </c>
      <c r="BG229" s="149">
        <f>IF(U229="zákl. přenesená",N229,0)</f>
        <v>0</v>
      </c>
      <c r="BH229" s="149">
        <f>IF(U229="sníž. přenesená",N229,0)</f>
        <v>0</v>
      </c>
      <c r="BI229" s="149">
        <f>IF(U229="nulová",N229,0)</f>
        <v>0</v>
      </c>
      <c r="BJ229" s="21" t="s">
        <v>87</v>
      </c>
      <c r="BK229" s="149">
        <f>ROUND(L229*K229,2)</f>
        <v>12299.32</v>
      </c>
      <c r="BL229" s="21" t="s">
        <v>146</v>
      </c>
      <c r="BM229" s="21" t="s">
        <v>613</v>
      </c>
    </row>
    <row r="230" spans="2:65" s="1" customFormat="1" ht="22.8" customHeight="1">
      <c r="B230" s="140"/>
      <c r="C230" s="141" t="s">
        <v>614</v>
      </c>
      <c r="D230" s="141" t="s">
        <v>142</v>
      </c>
      <c r="E230" s="142" t="s">
        <v>252</v>
      </c>
      <c r="F230" s="235" t="s">
        <v>253</v>
      </c>
      <c r="G230" s="235"/>
      <c r="H230" s="235"/>
      <c r="I230" s="235"/>
      <c r="J230" s="143" t="s">
        <v>145</v>
      </c>
      <c r="K230" s="144">
        <v>2814.49</v>
      </c>
      <c r="L230" s="236">
        <v>5.67</v>
      </c>
      <c r="M230" s="236"/>
      <c r="N230" s="236">
        <f>ROUND(L230*K230,2)</f>
        <v>15958.16</v>
      </c>
      <c r="O230" s="236"/>
      <c r="P230" s="236"/>
      <c r="Q230" s="236"/>
      <c r="R230" s="145"/>
      <c r="T230" s="146" t="s">
        <v>5</v>
      </c>
      <c r="U230" s="43" t="s">
        <v>44</v>
      </c>
      <c r="V230" s="147">
        <v>2E-3</v>
      </c>
      <c r="W230" s="147">
        <f>V230*K230</f>
        <v>5.6289799999999994</v>
      </c>
      <c r="X230" s="147">
        <v>0</v>
      </c>
      <c r="Y230" s="147">
        <f>X230*K230</f>
        <v>0</v>
      </c>
      <c r="Z230" s="147">
        <v>0</v>
      </c>
      <c r="AA230" s="148">
        <f>Z230*K230</f>
        <v>0</v>
      </c>
      <c r="AR230" s="21" t="s">
        <v>146</v>
      </c>
      <c r="AT230" s="21" t="s">
        <v>142</v>
      </c>
      <c r="AU230" s="21" t="s">
        <v>104</v>
      </c>
      <c r="AY230" s="21" t="s">
        <v>140</v>
      </c>
      <c r="BE230" s="149">
        <f>IF(U230="základní",N230,0)</f>
        <v>15958.16</v>
      </c>
      <c r="BF230" s="149">
        <f>IF(U230="snížená",N230,0)</f>
        <v>0</v>
      </c>
      <c r="BG230" s="149">
        <f>IF(U230="zákl. přenesená",N230,0)</f>
        <v>0</v>
      </c>
      <c r="BH230" s="149">
        <f>IF(U230="sníž. přenesená",N230,0)</f>
        <v>0</v>
      </c>
      <c r="BI230" s="149">
        <f>IF(U230="nulová",N230,0)</f>
        <v>0</v>
      </c>
      <c r="BJ230" s="21" t="s">
        <v>87</v>
      </c>
      <c r="BK230" s="149">
        <f>ROUND(L230*K230,2)</f>
        <v>15958.16</v>
      </c>
      <c r="BL230" s="21" t="s">
        <v>146</v>
      </c>
      <c r="BM230" s="21" t="s">
        <v>615</v>
      </c>
    </row>
    <row r="231" spans="2:65" s="10" customFormat="1" ht="14.4" customHeight="1">
      <c r="B231" s="150"/>
      <c r="C231" s="151"/>
      <c r="D231" s="151"/>
      <c r="E231" s="152" t="s">
        <v>5</v>
      </c>
      <c r="F231" s="237" t="s">
        <v>616</v>
      </c>
      <c r="G231" s="238"/>
      <c r="H231" s="238"/>
      <c r="I231" s="238"/>
      <c r="J231" s="151"/>
      <c r="K231" s="153">
        <v>2814.49</v>
      </c>
      <c r="L231" s="151"/>
      <c r="M231" s="151"/>
      <c r="N231" s="151"/>
      <c r="O231" s="151"/>
      <c r="P231" s="151"/>
      <c r="Q231" s="151"/>
      <c r="R231" s="154"/>
      <c r="T231" s="155"/>
      <c r="U231" s="151"/>
      <c r="V231" s="151"/>
      <c r="W231" s="151"/>
      <c r="X231" s="151"/>
      <c r="Y231" s="151"/>
      <c r="Z231" s="151"/>
      <c r="AA231" s="156"/>
      <c r="AT231" s="157" t="s">
        <v>149</v>
      </c>
      <c r="AU231" s="157" t="s">
        <v>104</v>
      </c>
      <c r="AV231" s="10" t="s">
        <v>104</v>
      </c>
      <c r="AW231" s="10" t="s">
        <v>35</v>
      </c>
      <c r="AX231" s="10" t="s">
        <v>79</v>
      </c>
      <c r="AY231" s="157" t="s">
        <v>140</v>
      </c>
    </row>
    <row r="232" spans="2:65" s="11" customFormat="1" ht="14.4" customHeight="1">
      <c r="B232" s="158"/>
      <c r="C232" s="159"/>
      <c r="D232" s="159"/>
      <c r="E232" s="160" t="s">
        <v>5</v>
      </c>
      <c r="F232" s="239" t="s">
        <v>150</v>
      </c>
      <c r="G232" s="240"/>
      <c r="H232" s="240"/>
      <c r="I232" s="240"/>
      <c r="J232" s="159"/>
      <c r="K232" s="161">
        <v>2814.49</v>
      </c>
      <c r="L232" s="159"/>
      <c r="M232" s="159"/>
      <c r="N232" s="159"/>
      <c r="O232" s="159"/>
      <c r="P232" s="159"/>
      <c r="Q232" s="159"/>
      <c r="R232" s="162"/>
      <c r="T232" s="163"/>
      <c r="U232" s="159"/>
      <c r="V232" s="159"/>
      <c r="W232" s="159"/>
      <c r="X232" s="159"/>
      <c r="Y232" s="159"/>
      <c r="Z232" s="159"/>
      <c r="AA232" s="164"/>
      <c r="AT232" s="165" t="s">
        <v>149</v>
      </c>
      <c r="AU232" s="165" t="s">
        <v>104</v>
      </c>
      <c r="AV232" s="11" t="s">
        <v>146</v>
      </c>
      <c r="AW232" s="11" t="s">
        <v>35</v>
      </c>
      <c r="AX232" s="11" t="s">
        <v>87</v>
      </c>
      <c r="AY232" s="165" t="s">
        <v>140</v>
      </c>
    </row>
    <row r="233" spans="2:65" s="1" customFormat="1" ht="34.200000000000003" customHeight="1">
      <c r="B233" s="140"/>
      <c r="C233" s="141" t="s">
        <v>406</v>
      </c>
      <c r="D233" s="141" t="s">
        <v>142</v>
      </c>
      <c r="E233" s="142" t="s">
        <v>262</v>
      </c>
      <c r="F233" s="235" t="s">
        <v>263</v>
      </c>
      <c r="G233" s="235"/>
      <c r="H233" s="235"/>
      <c r="I233" s="235"/>
      <c r="J233" s="143" t="s">
        <v>145</v>
      </c>
      <c r="K233" s="144">
        <v>2720</v>
      </c>
      <c r="L233" s="236">
        <v>242</v>
      </c>
      <c r="M233" s="236"/>
      <c r="N233" s="236">
        <f>ROUND(L233*K233,2)</f>
        <v>658240</v>
      </c>
      <c r="O233" s="236"/>
      <c r="P233" s="236"/>
      <c r="Q233" s="236"/>
      <c r="R233" s="145"/>
      <c r="T233" s="146" t="s">
        <v>5</v>
      </c>
      <c r="U233" s="43" t="s">
        <v>44</v>
      </c>
      <c r="V233" s="147">
        <v>7.0000000000000001E-3</v>
      </c>
      <c r="W233" s="147">
        <f>V233*K233</f>
        <v>19.04</v>
      </c>
      <c r="X233" s="147">
        <v>0</v>
      </c>
      <c r="Y233" s="147">
        <f>X233*K233</f>
        <v>0</v>
      </c>
      <c r="Z233" s="147">
        <v>0</v>
      </c>
      <c r="AA233" s="148">
        <f>Z233*K233</f>
        <v>0</v>
      </c>
      <c r="AR233" s="21" t="s">
        <v>146</v>
      </c>
      <c r="AT233" s="21" t="s">
        <v>142</v>
      </c>
      <c r="AU233" s="21" t="s">
        <v>104</v>
      </c>
      <c r="AY233" s="21" t="s">
        <v>140</v>
      </c>
      <c r="BE233" s="149">
        <f>IF(U233="základní",N233,0)</f>
        <v>658240</v>
      </c>
      <c r="BF233" s="149">
        <f>IF(U233="snížená",N233,0)</f>
        <v>0</v>
      </c>
      <c r="BG233" s="149">
        <f>IF(U233="zákl. přenesená",N233,0)</f>
        <v>0</v>
      </c>
      <c r="BH233" s="149">
        <f>IF(U233="sníž. přenesená",N233,0)</f>
        <v>0</v>
      </c>
      <c r="BI233" s="149">
        <f>IF(U233="nulová",N233,0)</f>
        <v>0</v>
      </c>
      <c r="BJ233" s="21" t="s">
        <v>87</v>
      </c>
      <c r="BK233" s="149">
        <f>ROUND(L233*K233,2)</f>
        <v>658240</v>
      </c>
      <c r="BL233" s="21" t="s">
        <v>146</v>
      </c>
      <c r="BM233" s="21" t="s">
        <v>617</v>
      </c>
    </row>
    <row r="234" spans="2:65" s="1" customFormat="1" ht="34.200000000000003" customHeight="1">
      <c r="B234" s="140"/>
      <c r="C234" s="141" t="s">
        <v>410</v>
      </c>
      <c r="D234" s="141" t="s">
        <v>142</v>
      </c>
      <c r="E234" s="142" t="s">
        <v>618</v>
      </c>
      <c r="F234" s="235" t="s">
        <v>619</v>
      </c>
      <c r="G234" s="235"/>
      <c r="H234" s="235"/>
      <c r="I234" s="235"/>
      <c r="J234" s="143" t="s">
        <v>145</v>
      </c>
      <c r="K234" s="144">
        <v>2814.49</v>
      </c>
      <c r="L234" s="236">
        <v>428</v>
      </c>
      <c r="M234" s="236"/>
      <c r="N234" s="236">
        <f>ROUND(L234*K234,2)</f>
        <v>1204601.72</v>
      </c>
      <c r="O234" s="236"/>
      <c r="P234" s="236"/>
      <c r="Q234" s="236"/>
      <c r="R234" s="145"/>
      <c r="T234" s="146" t="s">
        <v>5</v>
      </c>
      <c r="U234" s="43" t="s">
        <v>44</v>
      </c>
      <c r="V234" s="147">
        <v>2.7E-2</v>
      </c>
      <c r="W234" s="147">
        <f>V234*K234</f>
        <v>75.991229999999987</v>
      </c>
      <c r="X234" s="147">
        <v>0</v>
      </c>
      <c r="Y234" s="147">
        <f>X234*K234</f>
        <v>0</v>
      </c>
      <c r="Z234" s="147">
        <v>0</v>
      </c>
      <c r="AA234" s="148">
        <f>Z234*K234</f>
        <v>0</v>
      </c>
      <c r="AR234" s="21" t="s">
        <v>146</v>
      </c>
      <c r="AT234" s="21" t="s">
        <v>142</v>
      </c>
      <c r="AU234" s="21" t="s">
        <v>104</v>
      </c>
      <c r="AY234" s="21" t="s">
        <v>140</v>
      </c>
      <c r="BE234" s="149">
        <f>IF(U234="základní",N234,0)</f>
        <v>1204601.72</v>
      </c>
      <c r="BF234" s="149">
        <f>IF(U234="snížená",N234,0)</f>
        <v>0</v>
      </c>
      <c r="BG234" s="149">
        <f>IF(U234="zákl. přenesená",N234,0)</f>
        <v>0</v>
      </c>
      <c r="BH234" s="149">
        <f>IF(U234="sníž. přenesená",N234,0)</f>
        <v>0</v>
      </c>
      <c r="BI234" s="149">
        <f>IF(U234="nulová",N234,0)</f>
        <v>0</v>
      </c>
      <c r="BJ234" s="21" t="s">
        <v>87</v>
      </c>
      <c r="BK234" s="149">
        <f>ROUND(L234*K234,2)</f>
        <v>1204601.72</v>
      </c>
      <c r="BL234" s="21" t="s">
        <v>146</v>
      </c>
      <c r="BM234" s="21" t="s">
        <v>620</v>
      </c>
    </row>
    <row r="235" spans="2:65" s="10" customFormat="1" ht="14.4" customHeight="1">
      <c r="B235" s="150"/>
      <c r="C235" s="151"/>
      <c r="D235" s="151"/>
      <c r="E235" s="152" t="s">
        <v>5</v>
      </c>
      <c r="F235" s="237" t="s">
        <v>616</v>
      </c>
      <c r="G235" s="238"/>
      <c r="H235" s="238"/>
      <c r="I235" s="238"/>
      <c r="J235" s="151"/>
      <c r="K235" s="153">
        <v>2814.49</v>
      </c>
      <c r="L235" s="151"/>
      <c r="M235" s="151"/>
      <c r="N235" s="151"/>
      <c r="O235" s="151"/>
      <c r="P235" s="151"/>
      <c r="Q235" s="151"/>
      <c r="R235" s="154"/>
      <c r="T235" s="155"/>
      <c r="U235" s="151"/>
      <c r="V235" s="151"/>
      <c r="W235" s="151"/>
      <c r="X235" s="151"/>
      <c r="Y235" s="151"/>
      <c r="Z235" s="151"/>
      <c r="AA235" s="156"/>
      <c r="AT235" s="157" t="s">
        <v>149</v>
      </c>
      <c r="AU235" s="157" t="s">
        <v>104</v>
      </c>
      <c r="AV235" s="10" t="s">
        <v>104</v>
      </c>
      <c r="AW235" s="10" t="s">
        <v>35</v>
      </c>
      <c r="AX235" s="10" t="s">
        <v>79</v>
      </c>
      <c r="AY235" s="157" t="s">
        <v>140</v>
      </c>
    </row>
    <row r="236" spans="2:65" s="11" customFormat="1" ht="14.4" customHeight="1">
      <c r="B236" s="158"/>
      <c r="C236" s="159"/>
      <c r="D236" s="159"/>
      <c r="E236" s="160" t="s">
        <v>5</v>
      </c>
      <c r="F236" s="239" t="s">
        <v>150</v>
      </c>
      <c r="G236" s="240"/>
      <c r="H236" s="240"/>
      <c r="I236" s="240"/>
      <c r="J236" s="159"/>
      <c r="K236" s="161">
        <v>2814.49</v>
      </c>
      <c r="L236" s="159"/>
      <c r="M236" s="159"/>
      <c r="N236" s="159"/>
      <c r="O236" s="159"/>
      <c r="P236" s="159"/>
      <c r="Q236" s="159"/>
      <c r="R236" s="162"/>
      <c r="T236" s="163"/>
      <c r="U236" s="159"/>
      <c r="V236" s="159"/>
      <c r="W236" s="159"/>
      <c r="X236" s="159"/>
      <c r="Y236" s="159"/>
      <c r="Z236" s="159"/>
      <c r="AA236" s="164"/>
      <c r="AT236" s="165" t="s">
        <v>149</v>
      </c>
      <c r="AU236" s="165" t="s">
        <v>104</v>
      </c>
      <c r="AV236" s="11" t="s">
        <v>146</v>
      </c>
      <c r="AW236" s="11" t="s">
        <v>35</v>
      </c>
      <c r="AX236" s="11" t="s">
        <v>87</v>
      </c>
      <c r="AY236" s="165" t="s">
        <v>140</v>
      </c>
    </row>
    <row r="237" spans="2:65" s="9" customFormat="1" ht="29.85" customHeight="1">
      <c r="B237" s="129"/>
      <c r="C237" s="130"/>
      <c r="D237" s="139" t="s">
        <v>122</v>
      </c>
      <c r="E237" s="139"/>
      <c r="F237" s="139"/>
      <c r="G237" s="139"/>
      <c r="H237" s="139"/>
      <c r="I237" s="139"/>
      <c r="J237" s="139"/>
      <c r="K237" s="139"/>
      <c r="L237" s="139"/>
      <c r="M237" s="139"/>
      <c r="N237" s="252">
        <f>BK237</f>
        <v>135258.25</v>
      </c>
      <c r="O237" s="253"/>
      <c r="P237" s="253"/>
      <c r="Q237" s="253"/>
      <c r="R237" s="132"/>
      <c r="T237" s="133"/>
      <c r="U237" s="130"/>
      <c r="V237" s="130"/>
      <c r="W237" s="134">
        <f>SUM(W238:W266)</f>
        <v>58.878999999999998</v>
      </c>
      <c r="X237" s="130"/>
      <c r="Y237" s="134">
        <f>SUM(Y238:Y266)</f>
        <v>2.3570899999999999</v>
      </c>
      <c r="Z237" s="130"/>
      <c r="AA237" s="135">
        <f>SUM(AA238:AA266)</f>
        <v>194.92400000000001</v>
      </c>
      <c r="AR237" s="136" t="s">
        <v>87</v>
      </c>
      <c r="AT237" s="137" t="s">
        <v>78</v>
      </c>
      <c r="AU237" s="137" t="s">
        <v>87</v>
      </c>
      <c r="AY237" s="136" t="s">
        <v>140</v>
      </c>
      <c r="BK237" s="138">
        <f>SUM(BK238:BK266)</f>
        <v>135258.25</v>
      </c>
    </row>
    <row r="238" spans="2:65" s="1" customFormat="1" ht="22.8" customHeight="1">
      <c r="B238" s="140"/>
      <c r="C238" s="141" t="s">
        <v>353</v>
      </c>
      <c r="D238" s="141" t="s">
        <v>142</v>
      </c>
      <c r="E238" s="142" t="s">
        <v>285</v>
      </c>
      <c r="F238" s="235" t="s">
        <v>286</v>
      </c>
      <c r="G238" s="235"/>
      <c r="H238" s="235"/>
      <c r="I238" s="235"/>
      <c r="J238" s="143" t="s">
        <v>200</v>
      </c>
      <c r="K238" s="144">
        <v>40</v>
      </c>
      <c r="L238" s="236">
        <v>50.9</v>
      </c>
      <c r="M238" s="236"/>
      <c r="N238" s="236">
        <f t="shared" ref="N238:N266" si="0">ROUND(L238*K238,2)</f>
        <v>2036</v>
      </c>
      <c r="O238" s="236"/>
      <c r="P238" s="236"/>
      <c r="Q238" s="236"/>
      <c r="R238" s="145"/>
      <c r="T238" s="146" t="s">
        <v>5</v>
      </c>
      <c r="U238" s="43" t="s">
        <v>44</v>
      </c>
      <c r="V238" s="147">
        <v>0.16600000000000001</v>
      </c>
      <c r="W238" s="147">
        <f t="shared" ref="W238:W266" si="1">V238*K238</f>
        <v>6.6400000000000006</v>
      </c>
      <c r="X238" s="147">
        <v>2.0000000000000002E-5</v>
      </c>
      <c r="Y238" s="147">
        <f t="shared" ref="Y238:Y266" si="2">X238*K238</f>
        <v>8.0000000000000004E-4</v>
      </c>
      <c r="Z238" s="147">
        <v>0</v>
      </c>
      <c r="AA238" s="148">
        <f t="shared" ref="AA238:AA266" si="3">Z238*K238</f>
        <v>0</v>
      </c>
      <c r="AR238" s="21" t="s">
        <v>146</v>
      </c>
      <c r="AT238" s="21" t="s">
        <v>142</v>
      </c>
      <c r="AU238" s="21" t="s">
        <v>104</v>
      </c>
      <c r="AY238" s="21" t="s">
        <v>140</v>
      </c>
      <c r="BE238" s="149">
        <f t="shared" ref="BE238:BE266" si="4">IF(U238="základní",N238,0)</f>
        <v>2036</v>
      </c>
      <c r="BF238" s="149">
        <f t="shared" ref="BF238:BF266" si="5">IF(U238="snížená",N238,0)</f>
        <v>0</v>
      </c>
      <c r="BG238" s="149">
        <f t="shared" ref="BG238:BG266" si="6">IF(U238="zákl. přenesená",N238,0)</f>
        <v>0</v>
      </c>
      <c r="BH238" s="149">
        <f t="shared" ref="BH238:BH266" si="7">IF(U238="sníž. přenesená",N238,0)</f>
        <v>0</v>
      </c>
      <c r="BI238" s="149">
        <f t="shared" ref="BI238:BI266" si="8">IF(U238="nulová",N238,0)</f>
        <v>0</v>
      </c>
      <c r="BJ238" s="21" t="s">
        <v>87</v>
      </c>
      <c r="BK238" s="149">
        <f t="shared" ref="BK238:BK266" si="9">ROUND(L238*K238,2)</f>
        <v>2036</v>
      </c>
      <c r="BL238" s="21" t="s">
        <v>146</v>
      </c>
      <c r="BM238" s="21" t="s">
        <v>287</v>
      </c>
    </row>
    <row r="239" spans="2:65" s="1" customFormat="1" ht="22.8" customHeight="1">
      <c r="B239" s="140"/>
      <c r="C239" s="166" t="s">
        <v>357</v>
      </c>
      <c r="D239" s="166" t="s">
        <v>180</v>
      </c>
      <c r="E239" s="167" t="s">
        <v>289</v>
      </c>
      <c r="F239" s="241" t="s">
        <v>290</v>
      </c>
      <c r="G239" s="241"/>
      <c r="H239" s="241"/>
      <c r="I239" s="241"/>
      <c r="J239" s="168" t="s">
        <v>200</v>
      </c>
      <c r="K239" s="169">
        <v>40</v>
      </c>
      <c r="L239" s="242">
        <v>268</v>
      </c>
      <c r="M239" s="242"/>
      <c r="N239" s="242">
        <f t="shared" si="0"/>
        <v>10720</v>
      </c>
      <c r="O239" s="236"/>
      <c r="P239" s="236"/>
      <c r="Q239" s="236"/>
      <c r="R239" s="145"/>
      <c r="T239" s="146" t="s">
        <v>5</v>
      </c>
      <c r="U239" s="43" t="s">
        <v>44</v>
      </c>
      <c r="V239" s="147">
        <v>0</v>
      </c>
      <c r="W239" s="147">
        <f t="shared" si="1"/>
        <v>0</v>
      </c>
      <c r="X239" s="147">
        <v>2.5000000000000001E-4</v>
      </c>
      <c r="Y239" s="147">
        <f t="shared" si="2"/>
        <v>0.01</v>
      </c>
      <c r="Z239" s="147">
        <v>0</v>
      </c>
      <c r="AA239" s="148">
        <f t="shared" si="3"/>
        <v>0</v>
      </c>
      <c r="AR239" s="21" t="s">
        <v>184</v>
      </c>
      <c r="AT239" s="21" t="s">
        <v>180</v>
      </c>
      <c r="AU239" s="21" t="s">
        <v>104</v>
      </c>
      <c r="AY239" s="21" t="s">
        <v>140</v>
      </c>
      <c r="BE239" s="149">
        <f t="shared" si="4"/>
        <v>10720</v>
      </c>
      <c r="BF239" s="149">
        <f t="shared" si="5"/>
        <v>0</v>
      </c>
      <c r="BG239" s="149">
        <f t="shared" si="6"/>
        <v>0</v>
      </c>
      <c r="BH239" s="149">
        <f t="shared" si="7"/>
        <v>0</v>
      </c>
      <c r="BI239" s="149">
        <f t="shared" si="8"/>
        <v>0</v>
      </c>
      <c r="BJ239" s="21" t="s">
        <v>87</v>
      </c>
      <c r="BK239" s="149">
        <f t="shared" si="9"/>
        <v>10720</v>
      </c>
      <c r="BL239" s="21" t="s">
        <v>146</v>
      </c>
      <c r="BM239" s="21" t="s">
        <v>291</v>
      </c>
    </row>
    <row r="240" spans="2:65" s="1" customFormat="1" ht="34.200000000000003" customHeight="1">
      <c r="B240" s="140"/>
      <c r="C240" s="141" t="s">
        <v>311</v>
      </c>
      <c r="D240" s="141" t="s">
        <v>142</v>
      </c>
      <c r="E240" s="142" t="s">
        <v>293</v>
      </c>
      <c r="F240" s="235" t="s">
        <v>294</v>
      </c>
      <c r="G240" s="235"/>
      <c r="H240" s="235"/>
      <c r="I240" s="235"/>
      <c r="J240" s="143" t="s">
        <v>200</v>
      </c>
      <c r="K240" s="144">
        <v>20</v>
      </c>
      <c r="L240" s="236">
        <v>180</v>
      </c>
      <c r="M240" s="236"/>
      <c r="N240" s="236">
        <f t="shared" si="0"/>
        <v>3600</v>
      </c>
      <c r="O240" s="236"/>
      <c r="P240" s="236"/>
      <c r="Q240" s="236"/>
      <c r="R240" s="145"/>
      <c r="T240" s="146" t="s">
        <v>5</v>
      </c>
      <c r="U240" s="43" t="s">
        <v>44</v>
      </c>
      <c r="V240" s="147">
        <v>0.2</v>
      </c>
      <c r="W240" s="147">
        <f t="shared" si="1"/>
        <v>4</v>
      </c>
      <c r="X240" s="147">
        <v>6.9999999999999999E-4</v>
      </c>
      <c r="Y240" s="147">
        <f t="shared" si="2"/>
        <v>1.4E-2</v>
      </c>
      <c r="Z240" s="147">
        <v>0</v>
      </c>
      <c r="AA240" s="148">
        <f t="shared" si="3"/>
        <v>0</v>
      </c>
      <c r="AR240" s="21" t="s">
        <v>146</v>
      </c>
      <c r="AT240" s="21" t="s">
        <v>142</v>
      </c>
      <c r="AU240" s="21" t="s">
        <v>104</v>
      </c>
      <c r="AY240" s="21" t="s">
        <v>140</v>
      </c>
      <c r="BE240" s="149">
        <f t="shared" si="4"/>
        <v>3600</v>
      </c>
      <c r="BF240" s="149">
        <f t="shared" si="5"/>
        <v>0</v>
      </c>
      <c r="BG240" s="149">
        <f t="shared" si="6"/>
        <v>0</v>
      </c>
      <c r="BH240" s="149">
        <f t="shared" si="7"/>
        <v>0</v>
      </c>
      <c r="BI240" s="149">
        <f t="shared" si="8"/>
        <v>0</v>
      </c>
      <c r="BJ240" s="21" t="s">
        <v>87</v>
      </c>
      <c r="BK240" s="149">
        <f t="shared" si="9"/>
        <v>3600</v>
      </c>
      <c r="BL240" s="21" t="s">
        <v>146</v>
      </c>
      <c r="BM240" s="21" t="s">
        <v>295</v>
      </c>
    </row>
    <row r="241" spans="2:65" s="1" customFormat="1" ht="34.200000000000003" customHeight="1">
      <c r="B241" s="140"/>
      <c r="C241" s="166" t="s">
        <v>315</v>
      </c>
      <c r="D241" s="166" t="s">
        <v>180</v>
      </c>
      <c r="E241" s="167" t="s">
        <v>621</v>
      </c>
      <c r="F241" s="241" t="s">
        <v>622</v>
      </c>
      <c r="G241" s="241"/>
      <c r="H241" s="241"/>
      <c r="I241" s="241"/>
      <c r="J241" s="168" t="s">
        <v>200</v>
      </c>
      <c r="K241" s="169">
        <v>1</v>
      </c>
      <c r="L241" s="242">
        <v>770</v>
      </c>
      <c r="M241" s="242"/>
      <c r="N241" s="242">
        <f t="shared" si="0"/>
        <v>770</v>
      </c>
      <c r="O241" s="236"/>
      <c r="P241" s="236"/>
      <c r="Q241" s="236"/>
      <c r="R241" s="145"/>
      <c r="T241" s="146" t="s">
        <v>5</v>
      </c>
      <c r="U241" s="43" t="s">
        <v>44</v>
      </c>
      <c r="V241" s="147">
        <v>0</v>
      </c>
      <c r="W241" s="147">
        <f t="shared" si="1"/>
        <v>0</v>
      </c>
      <c r="X241" s="147">
        <v>2.5000000000000001E-3</v>
      </c>
      <c r="Y241" s="147">
        <f t="shared" si="2"/>
        <v>2.5000000000000001E-3</v>
      </c>
      <c r="Z241" s="147">
        <v>0</v>
      </c>
      <c r="AA241" s="148">
        <f t="shared" si="3"/>
        <v>0</v>
      </c>
      <c r="AR241" s="21" t="s">
        <v>184</v>
      </c>
      <c r="AT241" s="21" t="s">
        <v>180</v>
      </c>
      <c r="AU241" s="21" t="s">
        <v>104</v>
      </c>
      <c r="AY241" s="21" t="s">
        <v>140</v>
      </c>
      <c r="BE241" s="149">
        <f t="shared" si="4"/>
        <v>770</v>
      </c>
      <c r="BF241" s="149">
        <f t="shared" si="5"/>
        <v>0</v>
      </c>
      <c r="BG241" s="149">
        <f t="shared" si="6"/>
        <v>0</v>
      </c>
      <c r="BH241" s="149">
        <f t="shared" si="7"/>
        <v>0</v>
      </c>
      <c r="BI241" s="149">
        <f t="shared" si="8"/>
        <v>0</v>
      </c>
      <c r="BJ241" s="21" t="s">
        <v>87</v>
      </c>
      <c r="BK241" s="149">
        <f t="shared" si="9"/>
        <v>770</v>
      </c>
      <c r="BL241" s="21" t="s">
        <v>146</v>
      </c>
      <c r="BM241" s="21" t="s">
        <v>623</v>
      </c>
    </row>
    <row r="242" spans="2:65" s="1" customFormat="1" ht="22.8" customHeight="1">
      <c r="B242" s="140"/>
      <c r="C242" s="166" t="s">
        <v>319</v>
      </c>
      <c r="D242" s="166" t="s">
        <v>180</v>
      </c>
      <c r="E242" s="167" t="s">
        <v>624</v>
      </c>
      <c r="F242" s="241" t="s">
        <v>625</v>
      </c>
      <c r="G242" s="241"/>
      <c r="H242" s="241"/>
      <c r="I242" s="241"/>
      <c r="J242" s="168" t="s">
        <v>200</v>
      </c>
      <c r="K242" s="169">
        <v>6</v>
      </c>
      <c r="L242" s="242">
        <v>852</v>
      </c>
      <c r="M242" s="242"/>
      <c r="N242" s="242">
        <f t="shared" si="0"/>
        <v>5112</v>
      </c>
      <c r="O242" s="236"/>
      <c r="P242" s="236"/>
      <c r="Q242" s="236"/>
      <c r="R242" s="145"/>
      <c r="T242" s="146" t="s">
        <v>5</v>
      </c>
      <c r="U242" s="43" t="s">
        <v>44</v>
      </c>
      <c r="V242" s="147">
        <v>0</v>
      </c>
      <c r="W242" s="147">
        <f t="shared" si="1"/>
        <v>0</v>
      </c>
      <c r="X242" s="147">
        <v>5.0000000000000001E-3</v>
      </c>
      <c r="Y242" s="147">
        <f t="shared" si="2"/>
        <v>0.03</v>
      </c>
      <c r="Z242" s="147">
        <v>0</v>
      </c>
      <c r="AA242" s="148">
        <f t="shared" si="3"/>
        <v>0</v>
      </c>
      <c r="AR242" s="21" t="s">
        <v>184</v>
      </c>
      <c r="AT242" s="21" t="s">
        <v>180</v>
      </c>
      <c r="AU242" s="21" t="s">
        <v>104</v>
      </c>
      <c r="AY242" s="21" t="s">
        <v>140</v>
      </c>
      <c r="BE242" s="149">
        <f t="shared" si="4"/>
        <v>5112</v>
      </c>
      <c r="BF242" s="149">
        <f t="shared" si="5"/>
        <v>0</v>
      </c>
      <c r="BG242" s="149">
        <f t="shared" si="6"/>
        <v>0</v>
      </c>
      <c r="BH242" s="149">
        <f t="shared" si="7"/>
        <v>0</v>
      </c>
      <c r="BI242" s="149">
        <f t="shared" si="8"/>
        <v>0</v>
      </c>
      <c r="BJ242" s="21" t="s">
        <v>87</v>
      </c>
      <c r="BK242" s="149">
        <f t="shared" si="9"/>
        <v>5112</v>
      </c>
      <c r="BL242" s="21" t="s">
        <v>146</v>
      </c>
      <c r="BM242" s="21" t="s">
        <v>626</v>
      </c>
    </row>
    <row r="243" spans="2:65" s="1" customFormat="1" ht="22.8" customHeight="1">
      <c r="B243" s="140"/>
      <c r="C243" s="166" t="s">
        <v>323</v>
      </c>
      <c r="D243" s="166" t="s">
        <v>180</v>
      </c>
      <c r="E243" s="167" t="s">
        <v>297</v>
      </c>
      <c r="F243" s="241" t="s">
        <v>298</v>
      </c>
      <c r="G243" s="241"/>
      <c r="H243" s="241"/>
      <c r="I243" s="241"/>
      <c r="J243" s="168" t="s">
        <v>200</v>
      </c>
      <c r="K243" s="169">
        <v>3</v>
      </c>
      <c r="L243" s="242">
        <v>732</v>
      </c>
      <c r="M243" s="242"/>
      <c r="N243" s="242">
        <f t="shared" si="0"/>
        <v>2196</v>
      </c>
      <c r="O243" s="236"/>
      <c r="P243" s="236"/>
      <c r="Q243" s="236"/>
      <c r="R243" s="145"/>
      <c r="T243" s="146" t="s">
        <v>5</v>
      </c>
      <c r="U243" s="43" t="s">
        <v>44</v>
      </c>
      <c r="V243" s="147">
        <v>0</v>
      </c>
      <c r="W243" s="147">
        <f t="shared" si="1"/>
        <v>0</v>
      </c>
      <c r="X243" s="147">
        <v>5.0000000000000001E-3</v>
      </c>
      <c r="Y243" s="147">
        <f t="shared" si="2"/>
        <v>1.4999999999999999E-2</v>
      </c>
      <c r="Z243" s="147">
        <v>0</v>
      </c>
      <c r="AA243" s="148">
        <f t="shared" si="3"/>
        <v>0</v>
      </c>
      <c r="AR243" s="21" t="s">
        <v>184</v>
      </c>
      <c r="AT243" s="21" t="s">
        <v>180</v>
      </c>
      <c r="AU243" s="21" t="s">
        <v>104</v>
      </c>
      <c r="AY243" s="21" t="s">
        <v>140</v>
      </c>
      <c r="BE243" s="149">
        <f t="shared" si="4"/>
        <v>2196</v>
      </c>
      <c r="BF243" s="149">
        <f t="shared" si="5"/>
        <v>0</v>
      </c>
      <c r="BG243" s="149">
        <f t="shared" si="6"/>
        <v>0</v>
      </c>
      <c r="BH243" s="149">
        <f t="shared" si="7"/>
        <v>0</v>
      </c>
      <c r="BI243" s="149">
        <f t="shared" si="8"/>
        <v>0</v>
      </c>
      <c r="BJ243" s="21" t="s">
        <v>87</v>
      </c>
      <c r="BK243" s="149">
        <f t="shared" si="9"/>
        <v>2196</v>
      </c>
      <c r="BL243" s="21" t="s">
        <v>146</v>
      </c>
      <c r="BM243" s="21" t="s">
        <v>299</v>
      </c>
    </row>
    <row r="244" spans="2:65" s="1" customFormat="1" ht="34.200000000000003" customHeight="1">
      <c r="B244" s="140"/>
      <c r="C244" s="166" t="s">
        <v>11</v>
      </c>
      <c r="D244" s="166" t="s">
        <v>180</v>
      </c>
      <c r="E244" s="167" t="s">
        <v>300</v>
      </c>
      <c r="F244" s="241" t="s">
        <v>301</v>
      </c>
      <c r="G244" s="241"/>
      <c r="H244" s="241"/>
      <c r="I244" s="241"/>
      <c r="J244" s="168" t="s">
        <v>200</v>
      </c>
      <c r="K244" s="169">
        <v>1</v>
      </c>
      <c r="L244" s="242">
        <v>887</v>
      </c>
      <c r="M244" s="242"/>
      <c r="N244" s="242">
        <f t="shared" si="0"/>
        <v>887</v>
      </c>
      <c r="O244" s="236"/>
      <c r="P244" s="236"/>
      <c r="Q244" s="236"/>
      <c r="R244" s="145"/>
      <c r="T244" s="146" t="s">
        <v>5</v>
      </c>
      <c r="U244" s="43" t="s">
        <v>44</v>
      </c>
      <c r="V244" s="147">
        <v>0</v>
      </c>
      <c r="W244" s="147">
        <f t="shared" si="1"/>
        <v>0</v>
      </c>
      <c r="X244" s="147">
        <v>4.1999999999999997E-3</v>
      </c>
      <c r="Y244" s="147">
        <f t="shared" si="2"/>
        <v>4.1999999999999997E-3</v>
      </c>
      <c r="Z244" s="147">
        <v>0</v>
      </c>
      <c r="AA244" s="148">
        <f t="shared" si="3"/>
        <v>0</v>
      </c>
      <c r="AR244" s="21" t="s">
        <v>184</v>
      </c>
      <c r="AT244" s="21" t="s">
        <v>180</v>
      </c>
      <c r="AU244" s="21" t="s">
        <v>104</v>
      </c>
      <c r="AY244" s="21" t="s">
        <v>140</v>
      </c>
      <c r="BE244" s="149">
        <f t="shared" si="4"/>
        <v>887</v>
      </c>
      <c r="BF244" s="149">
        <f t="shared" si="5"/>
        <v>0</v>
      </c>
      <c r="BG244" s="149">
        <f t="shared" si="6"/>
        <v>0</v>
      </c>
      <c r="BH244" s="149">
        <f t="shared" si="7"/>
        <v>0</v>
      </c>
      <c r="BI244" s="149">
        <f t="shared" si="8"/>
        <v>0</v>
      </c>
      <c r="BJ244" s="21" t="s">
        <v>87</v>
      </c>
      <c r="BK244" s="149">
        <f t="shared" si="9"/>
        <v>887</v>
      </c>
      <c r="BL244" s="21" t="s">
        <v>146</v>
      </c>
      <c r="BM244" s="21" t="s">
        <v>302</v>
      </c>
    </row>
    <row r="245" spans="2:65" s="1" customFormat="1" ht="22.8" customHeight="1">
      <c r="B245" s="140"/>
      <c r="C245" s="166" t="s">
        <v>330</v>
      </c>
      <c r="D245" s="166" t="s">
        <v>180</v>
      </c>
      <c r="E245" s="167" t="s">
        <v>304</v>
      </c>
      <c r="F245" s="241" t="s">
        <v>305</v>
      </c>
      <c r="G245" s="241"/>
      <c r="H245" s="241"/>
      <c r="I245" s="241"/>
      <c r="J245" s="168" t="s">
        <v>200</v>
      </c>
      <c r="K245" s="169">
        <v>1</v>
      </c>
      <c r="L245" s="242">
        <v>1160</v>
      </c>
      <c r="M245" s="242"/>
      <c r="N245" s="242">
        <f t="shared" si="0"/>
        <v>1160</v>
      </c>
      <c r="O245" s="236"/>
      <c r="P245" s="236"/>
      <c r="Q245" s="236"/>
      <c r="R245" s="145"/>
      <c r="T245" s="146" t="s">
        <v>5</v>
      </c>
      <c r="U245" s="43" t="s">
        <v>44</v>
      </c>
      <c r="V245" s="147">
        <v>0</v>
      </c>
      <c r="W245" s="147">
        <f t="shared" si="1"/>
        <v>0</v>
      </c>
      <c r="X245" s="147">
        <v>2.5000000000000001E-3</v>
      </c>
      <c r="Y245" s="147">
        <f t="shared" si="2"/>
        <v>2.5000000000000001E-3</v>
      </c>
      <c r="Z245" s="147">
        <v>0</v>
      </c>
      <c r="AA245" s="148">
        <f t="shared" si="3"/>
        <v>0</v>
      </c>
      <c r="AR245" s="21" t="s">
        <v>184</v>
      </c>
      <c r="AT245" s="21" t="s">
        <v>180</v>
      </c>
      <c r="AU245" s="21" t="s">
        <v>104</v>
      </c>
      <c r="AY245" s="21" t="s">
        <v>140</v>
      </c>
      <c r="BE245" s="149">
        <f t="shared" si="4"/>
        <v>1160</v>
      </c>
      <c r="BF245" s="149">
        <f t="shared" si="5"/>
        <v>0</v>
      </c>
      <c r="BG245" s="149">
        <f t="shared" si="6"/>
        <v>0</v>
      </c>
      <c r="BH245" s="149">
        <f t="shared" si="7"/>
        <v>0</v>
      </c>
      <c r="BI245" s="149">
        <f t="shared" si="8"/>
        <v>0</v>
      </c>
      <c r="BJ245" s="21" t="s">
        <v>87</v>
      </c>
      <c r="BK245" s="149">
        <f t="shared" si="9"/>
        <v>1160</v>
      </c>
      <c r="BL245" s="21" t="s">
        <v>146</v>
      </c>
      <c r="BM245" s="21" t="s">
        <v>306</v>
      </c>
    </row>
    <row r="246" spans="2:65" s="1" customFormat="1" ht="22.8" customHeight="1">
      <c r="B246" s="140"/>
      <c r="C246" s="166" t="s">
        <v>334</v>
      </c>
      <c r="D246" s="166" t="s">
        <v>180</v>
      </c>
      <c r="E246" s="167" t="s">
        <v>308</v>
      </c>
      <c r="F246" s="241" t="s">
        <v>309</v>
      </c>
      <c r="G246" s="241"/>
      <c r="H246" s="241"/>
      <c r="I246" s="241"/>
      <c r="J246" s="168" t="s">
        <v>200</v>
      </c>
      <c r="K246" s="169">
        <v>2</v>
      </c>
      <c r="L246" s="242">
        <v>2460</v>
      </c>
      <c r="M246" s="242"/>
      <c r="N246" s="242">
        <f t="shared" si="0"/>
        <v>4920</v>
      </c>
      <c r="O246" s="236"/>
      <c r="P246" s="236"/>
      <c r="Q246" s="236"/>
      <c r="R246" s="145"/>
      <c r="T246" s="146" t="s">
        <v>5</v>
      </c>
      <c r="U246" s="43" t="s">
        <v>44</v>
      </c>
      <c r="V246" s="147">
        <v>0</v>
      </c>
      <c r="W246" s="147">
        <f t="shared" si="1"/>
        <v>0</v>
      </c>
      <c r="X246" s="147">
        <v>8.0000000000000002E-3</v>
      </c>
      <c r="Y246" s="147">
        <f t="shared" si="2"/>
        <v>1.6E-2</v>
      </c>
      <c r="Z246" s="147">
        <v>0</v>
      </c>
      <c r="AA246" s="148">
        <f t="shared" si="3"/>
        <v>0</v>
      </c>
      <c r="AR246" s="21" t="s">
        <v>184</v>
      </c>
      <c r="AT246" s="21" t="s">
        <v>180</v>
      </c>
      <c r="AU246" s="21" t="s">
        <v>104</v>
      </c>
      <c r="AY246" s="21" t="s">
        <v>140</v>
      </c>
      <c r="BE246" s="149">
        <f t="shared" si="4"/>
        <v>4920</v>
      </c>
      <c r="BF246" s="149">
        <f t="shared" si="5"/>
        <v>0</v>
      </c>
      <c r="BG246" s="149">
        <f t="shared" si="6"/>
        <v>0</v>
      </c>
      <c r="BH246" s="149">
        <f t="shared" si="7"/>
        <v>0</v>
      </c>
      <c r="BI246" s="149">
        <f t="shared" si="8"/>
        <v>0</v>
      </c>
      <c r="BJ246" s="21" t="s">
        <v>87</v>
      </c>
      <c r="BK246" s="149">
        <f t="shared" si="9"/>
        <v>4920</v>
      </c>
      <c r="BL246" s="21" t="s">
        <v>146</v>
      </c>
      <c r="BM246" s="21" t="s">
        <v>310</v>
      </c>
    </row>
    <row r="247" spans="2:65" s="1" customFormat="1" ht="22.8" customHeight="1">
      <c r="B247" s="140"/>
      <c r="C247" s="166" t="s">
        <v>338</v>
      </c>
      <c r="D247" s="166" t="s">
        <v>180</v>
      </c>
      <c r="E247" s="167" t="s">
        <v>312</v>
      </c>
      <c r="F247" s="241" t="s">
        <v>313</v>
      </c>
      <c r="G247" s="241"/>
      <c r="H247" s="241"/>
      <c r="I247" s="241"/>
      <c r="J247" s="168" t="s">
        <v>200</v>
      </c>
      <c r="K247" s="169">
        <v>2</v>
      </c>
      <c r="L247" s="242">
        <v>705</v>
      </c>
      <c r="M247" s="242"/>
      <c r="N247" s="242">
        <f t="shared" si="0"/>
        <v>1410</v>
      </c>
      <c r="O247" s="236"/>
      <c r="P247" s="236"/>
      <c r="Q247" s="236"/>
      <c r="R247" s="145"/>
      <c r="T247" s="146" t="s">
        <v>5</v>
      </c>
      <c r="U247" s="43" t="s">
        <v>44</v>
      </c>
      <c r="V247" s="147">
        <v>0</v>
      </c>
      <c r="W247" s="147">
        <f t="shared" si="1"/>
        <v>0</v>
      </c>
      <c r="X247" s="147">
        <v>4.0000000000000001E-3</v>
      </c>
      <c r="Y247" s="147">
        <f t="shared" si="2"/>
        <v>8.0000000000000002E-3</v>
      </c>
      <c r="Z247" s="147">
        <v>0</v>
      </c>
      <c r="AA247" s="148">
        <f t="shared" si="3"/>
        <v>0</v>
      </c>
      <c r="AR247" s="21" t="s">
        <v>184</v>
      </c>
      <c r="AT247" s="21" t="s">
        <v>180</v>
      </c>
      <c r="AU247" s="21" t="s">
        <v>104</v>
      </c>
      <c r="AY247" s="21" t="s">
        <v>140</v>
      </c>
      <c r="BE247" s="149">
        <f t="shared" si="4"/>
        <v>1410</v>
      </c>
      <c r="BF247" s="149">
        <f t="shared" si="5"/>
        <v>0</v>
      </c>
      <c r="BG247" s="149">
        <f t="shared" si="6"/>
        <v>0</v>
      </c>
      <c r="BH247" s="149">
        <f t="shared" si="7"/>
        <v>0</v>
      </c>
      <c r="BI247" s="149">
        <f t="shared" si="8"/>
        <v>0</v>
      </c>
      <c r="BJ247" s="21" t="s">
        <v>87</v>
      </c>
      <c r="BK247" s="149">
        <f t="shared" si="9"/>
        <v>1410</v>
      </c>
      <c r="BL247" s="21" t="s">
        <v>146</v>
      </c>
      <c r="BM247" s="21" t="s">
        <v>314</v>
      </c>
    </row>
    <row r="248" spans="2:65" s="1" customFormat="1" ht="22.8" customHeight="1">
      <c r="B248" s="140"/>
      <c r="C248" s="166" t="s">
        <v>342</v>
      </c>
      <c r="D248" s="166" t="s">
        <v>180</v>
      </c>
      <c r="E248" s="167" t="s">
        <v>627</v>
      </c>
      <c r="F248" s="241" t="s">
        <v>628</v>
      </c>
      <c r="G248" s="241"/>
      <c r="H248" s="241"/>
      <c r="I248" s="241"/>
      <c r="J248" s="168" t="s">
        <v>200</v>
      </c>
      <c r="K248" s="169">
        <v>1</v>
      </c>
      <c r="L248" s="242">
        <v>1240</v>
      </c>
      <c r="M248" s="242"/>
      <c r="N248" s="242">
        <f t="shared" si="0"/>
        <v>1240</v>
      </c>
      <c r="O248" s="236"/>
      <c r="P248" s="236"/>
      <c r="Q248" s="236"/>
      <c r="R248" s="145"/>
      <c r="T248" s="146" t="s">
        <v>5</v>
      </c>
      <c r="U248" s="43" t="s">
        <v>44</v>
      </c>
      <c r="V248" s="147">
        <v>0</v>
      </c>
      <c r="W248" s="147">
        <f t="shared" si="1"/>
        <v>0</v>
      </c>
      <c r="X248" s="147">
        <v>7.7999999999999996E-3</v>
      </c>
      <c r="Y248" s="147">
        <f t="shared" si="2"/>
        <v>7.7999999999999996E-3</v>
      </c>
      <c r="Z248" s="147">
        <v>0</v>
      </c>
      <c r="AA248" s="148">
        <f t="shared" si="3"/>
        <v>0</v>
      </c>
      <c r="AR248" s="21" t="s">
        <v>184</v>
      </c>
      <c r="AT248" s="21" t="s">
        <v>180</v>
      </c>
      <c r="AU248" s="21" t="s">
        <v>104</v>
      </c>
      <c r="AY248" s="21" t="s">
        <v>140</v>
      </c>
      <c r="BE248" s="149">
        <f t="shared" si="4"/>
        <v>1240</v>
      </c>
      <c r="BF248" s="149">
        <f t="shared" si="5"/>
        <v>0</v>
      </c>
      <c r="BG248" s="149">
        <f t="shared" si="6"/>
        <v>0</v>
      </c>
      <c r="BH248" s="149">
        <f t="shared" si="7"/>
        <v>0</v>
      </c>
      <c r="BI248" s="149">
        <f t="shared" si="8"/>
        <v>0</v>
      </c>
      <c r="BJ248" s="21" t="s">
        <v>87</v>
      </c>
      <c r="BK248" s="149">
        <f t="shared" si="9"/>
        <v>1240</v>
      </c>
      <c r="BL248" s="21" t="s">
        <v>146</v>
      </c>
      <c r="BM248" s="21" t="s">
        <v>629</v>
      </c>
    </row>
    <row r="249" spans="2:65" s="1" customFormat="1" ht="22.8" customHeight="1">
      <c r="B249" s="140"/>
      <c r="C249" s="166" t="s">
        <v>346</v>
      </c>
      <c r="D249" s="166" t="s">
        <v>180</v>
      </c>
      <c r="E249" s="167" t="s">
        <v>324</v>
      </c>
      <c r="F249" s="241" t="s">
        <v>325</v>
      </c>
      <c r="G249" s="241"/>
      <c r="H249" s="241"/>
      <c r="I249" s="241"/>
      <c r="J249" s="168" t="s">
        <v>200</v>
      </c>
      <c r="K249" s="169">
        <v>2</v>
      </c>
      <c r="L249" s="242">
        <v>922</v>
      </c>
      <c r="M249" s="242"/>
      <c r="N249" s="242">
        <f t="shared" si="0"/>
        <v>1844</v>
      </c>
      <c r="O249" s="236"/>
      <c r="P249" s="236"/>
      <c r="Q249" s="236"/>
      <c r="R249" s="145"/>
      <c r="T249" s="146" t="s">
        <v>5</v>
      </c>
      <c r="U249" s="43" t="s">
        <v>44</v>
      </c>
      <c r="V249" s="147">
        <v>0</v>
      </c>
      <c r="W249" s="147">
        <f t="shared" si="1"/>
        <v>0</v>
      </c>
      <c r="X249" s="147">
        <v>6.0000000000000001E-3</v>
      </c>
      <c r="Y249" s="147">
        <f t="shared" si="2"/>
        <v>1.2E-2</v>
      </c>
      <c r="Z249" s="147">
        <v>0</v>
      </c>
      <c r="AA249" s="148">
        <f t="shared" si="3"/>
        <v>0</v>
      </c>
      <c r="AR249" s="21" t="s">
        <v>184</v>
      </c>
      <c r="AT249" s="21" t="s">
        <v>180</v>
      </c>
      <c r="AU249" s="21" t="s">
        <v>104</v>
      </c>
      <c r="AY249" s="21" t="s">
        <v>140</v>
      </c>
      <c r="BE249" s="149">
        <f t="shared" si="4"/>
        <v>1844</v>
      </c>
      <c r="BF249" s="149">
        <f t="shared" si="5"/>
        <v>0</v>
      </c>
      <c r="BG249" s="149">
        <f t="shared" si="6"/>
        <v>0</v>
      </c>
      <c r="BH249" s="149">
        <f t="shared" si="7"/>
        <v>0</v>
      </c>
      <c r="BI249" s="149">
        <f t="shared" si="8"/>
        <v>0</v>
      </c>
      <c r="BJ249" s="21" t="s">
        <v>87</v>
      </c>
      <c r="BK249" s="149">
        <f t="shared" si="9"/>
        <v>1844</v>
      </c>
      <c r="BL249" s="21" t="s">
        <v>146</v>
      </c>
      <c r="BM249" s="21" t="s">
        <v>326</v>
      </c>
    </row>
    <row r="250" spans="2:65" s="1" customFormat="1" ht="22.8" customHeight="1">
      <c r="B250" s="140"/>
      <c r="C250" s="166" t="s">
        <v>10</v>
      </c>
      <c r="D250" s="166" t="s">
        <v>180</v>
      </c>
      <c r="E250" s="167" t="s">
        <v>327</v>
      </c>
      <c r="F250" s="241" t="s">
        <v>328</v>
      </c>
      <c r="G250" s="241"/>
      <c r="H250" s="241"/>
      <c r="I250" s="241"/>
      <c r="J250" s="168" t="s">
        <v>200</v>
      </c>
      <c r="K250" s="169">
        <v>1</v>
      </c>
      <c r="L250" s="242">
        <v>1000</v>
      </c>
      <c r="M250" s="242"/>
      <c r="N250" s="242">
        <f t="shared" si="0"/>
        <v>1000</v>
      </c>
      <c r="O250" s="236"/>
      <c r="P250" s="236"/>
      <c r="Q250" s="236"/>
      <c r="R250" s="145"/>
      <c r="T250" s="146" t="s">
        <v>5</v>
      </c>
      <c r="U250" s="43" t="s">
        <v>44</v>
      </c>
      <c r="V250" s="147">
        <v>0</v>
      </c>
      <c r="W250" s="147">
        <f t="shared" si="1"/>
        <v>0</v>
      </c>
      <c r="X250" s="147">
        <v>6.0000000000000001E-3</v>
      </c>
      <c r="Y250" s="147">
        <f t="shared" si="2"/>
        <v>6.0000000000000001E-3</v>
      </c>
      <c r="Z250" s="147">
        <v>0</v>
      </c>
      <c r="AA250" s="148">
        <f t="shared" si="3"/>
        <v>0</v>
      </c>
      <c r="AR250" s="21" t="s">
        <v>184</v>
      </c>
      <c r="AT250" s="21" t="s">
        <v>180</v>
      </c>
      <c r="AU250" s="21" t="s">
        <v>104</v>
      </c>
      <c r="AY250" s="21" t="s">
        <v>140</v>
      </c>
      <c r="BE250" s="149">
        <f t="shared" si="4"/>
        <v>1000</v>
      </c>
      <c r="BF250" s="149">
        <f t="shared" si="5"/>
        <v>0</v>
      </c>
      <c r="BG250" s="149">
        <f t="shared" si="6"/>
        <v>0</v>
      </c>
      <c r="BH250" s="149">
        <f t="shared" si="7"/>
        <v>0</v>
      </c>
      <c r="BI250" s="149">
        <f t="shared" si="8"/>
        <v>0</v>
      </c>
      <c r="BJ250" s="21" t="s">
        <v>87</v>
      </c>
      <c r="BK250" s="149">
        <f t="shared" si="9"/>
        <v>1000</v>
      </c>
      <c r="BL250" s="21" t="s">
        <v>146</v>
      </c>
      <c r="BM250" s="21" t="s">
        <v>329</v>
      </c>
    </row>
    <row r="251" spans="2:65" s="1" customFormat="1" ht="34.200000000000003" customHeight="1">
      <c r="B251" s="140"/>
      <c r="C251" s="141" t="s">
        <v>361</v>
      </c>
      <c r="D251" s="141" t="s">
        <v>142</v>
      </c>
      <c r="E251" s="142" t="s">
        <v>331</v>
      </c>
      <c r="F251" s="235" t="s">
        <v>332</v>
      </c>
      <c r="G251" s="235"/>
      <c r="H251" s="235"/>
      <c r="I251" s="235"/>
      <c r="J251" s="143" t="s">
        <v>200</v>
      </c>
      <c r="K251" s="144">
        <v>14</v>
      </c>
      <c r="L251" s="236">
        <v>236</v>
      </c>
      <c r="M251" s="236"/>
      <c r="N251" s="236">
        <f t="shared" si="0"/>
        <v>3304</v>
      </c>
      <c r="O251" s="236"/>
      <c r="P251" s="236"/>
      <c r="Q251" s="236"/>
      <c r="R251" s="145"/>
      <c r="T251" s="146" t="s">
        <v>5</v>
      </c>
      <c r="U251" s="43" t="s">
        <v>44</v>
      </c>
      <c r="V251" s="147">
        <v>0.41599999999999998</v>
      </c>
      <c r="W251" s="147">
        <f t="shared" si="1"/>
        <v>5.8239999999999998</v>
      </c>
      <c r="X251" s="147">
        <v>0.10940999999999999</v>
      </c>
      <c r="Y251" s="147">
        <f t="shared" si="2"/>
        <v>1.5317399999999999</v>
      </c>
      <c r="Z251" s="147">
        <v>0</v>
      </c>
      <c r="AA251" s="148">
        <f t="shared" si="3"/>
        <v>0</v>
      </c>
      <c r="AR251" s="21" t="s">
        <v>146</v>
      </c>
      <c r="AT251" s="21" t="s">
        <v>142</v>
      </c>
      <c r="AU251" s="21" t="s">
        <v>104</v>
      </c>
      <c r="AY251" s="21" t="s">
        <v>140</v>
      </c>
      <c r="BE251" s="149">
        <f t="shared" si="4"/>
        <v>3304</v>
      </c>
      <c r="BF251" s="149">
        <f t="shared" si="5"/>
        <v>0</v>
      </c>
      <c r="BG251" s="149">
        <f t="shared" si="6"/>
        <v>0</v>
      </c>
      <c r="BH251" s="149">
        <f t="shared" si="7"/>
        <v>0</v>
      </c>
      <c r="BI251" s="149">
        <f t="shared" si="8"/>
        <v>0</v>
      </c>
      <c r="BJ251" s="21" t="s">
        <v>87</v>
      </c>
      <c r="BK251" s="149">
        <f t="shared" si="9"/>
        <v>3304</v>
      </c>
      <c r="BL251" s="21" t="s">
        <v>146</v>
      </c>
      <c r="BM251" s="21" t="s">
        <v>333</v>
      </c>
    </row>
    <row r="252" spans="2:65" s="1" customFormat="1" ht="22.8" customHeight="1">
      <c r="B252" s="140"/>
      <c r="C252" s="166" t="s">
        <v>365</v>
      </c>
      <c r="D252" s="166" t="s">
        <v>180</v>
      </c>
      <c r="E252" s="167" t="s">
        <v>335</v>
      </c>
      <c r="F252" s="241" t="s">
        <v>336</v>
      </c>
      <c r="G252" s="241"/>
      <c r="H252" s="241"/>
      <c r="I252" s="241"/>
      <c r="J252" s="168" t="s">
        <v>200</v>
      </c>
      <c r="K252" s="169">
        <v>14</v>
      </c>
      <c r="L252" s="242">
        <v>643</v>
      </c>
      <c r="M252" s="242"/>
      <c r="N252" s="242">
        <f t="shared" si="0"/>
        <v>9002</v>
      </c>
      <c r="O252" s="236"/>
      <c r="P252" s="236"/>
      <c r="Q252" s="236"/>
      <c r="R252" s="145"/>
      <c r="T252" s="146" t="s">
        <v>5</v>
      </c>
      <c r="U252" s="43" t="s">
        <v>44</v>
      </c>
      <c r="V252" s="147">
        <v>0</v>
      </c>
      <c r="W252" s="147">
        <f t="shared" si="1"/>
        <v>0</v>
      </c>
      <c r="X252" s="147">
        <v>6.4999999999999997E-3</v>
      </c>
      <c r="Y252" s="147">
        <f t="shared" si="2"/>
        <v>9.0999999999999998E-2</v>
      </c>
      <c r="Z252" s="147">
        <v>0</v>
      </c>
      <c r="AA252" s="148">
        <f t="shared" si="3"/>
        <v>0</v>
      </c>
      <c r="AR252" s="21" t="s">
        <v>184</v>
      </c>
      <c r="AT252" s="21" t="s">
        <v>180</v>
      </c>
      <c r="AU252" s="21" t="s">
        <v>104</v>
      </c>
      <c r="AY252" s="21" t="s">
        <v>140</v>
      </c>
      <c r="BE252" s="149">
        <f t="shared" si="4"/>
        <v>9002</v>
      </c>
      <c r="BF252" s="149">
        <f t="shared" si="5"/>
        <v>0</v>
      </c>
      <c r="BG252" s="149">
        <f t="shared" si="6"/>
        <v>0</v>
      </c>
      <c r="BH252" s="149">
        <f t="shared" si="7"/>
        <v>0</v>
      </c>
      <c r="BI252" s="149">
        <f t="shared" si="8"/>
        <v>0</v>
      </c>
      <c r="BJ252" s="21" t="s">
        <v>87</v>
      </c>
      <c r="BK252" s="149">
        <f t="shared" si="9"/>
        <v>9002</v>
      </c>
      <c r="BL252" s="21" t="s">
        <v>146</v>
      </c>
      <c r="BM252" s="21" t="s">
        <v>337</v>
      </c>
    </row>
    <row r="253" spans="2:65" s="1" customFormat="1" ht="14.4" customHeight="1">
      <c r="B253" s="140"/>
      <c r="C253" s="166" t="s">
        <v>369</v>
      </c>
      <c r="D253" s="166" t="s">
        <v>180</v>
      </c>
      <c r="E253" s="167" t="s">
        <v>339</v>
      </c>
      <c r="F253" s="241" t="s">
        <v>340</v>
      </c>
      <c r="G253" s="241"/>
      <c r="H253" s="241"/>
      <c r="I253" s="241"/>
      <c r="J253" s="168" t="s">
        <v>200</v>
      </c>
      <c r="K253" s="169">
        <v>14</v>
      </c>
      <c r="L253" s="242">
        <v>15.1</v>
      </c>
      <c r="M253" s="242"/>
      <c r="N253" s="242">
        <f t="shared" si="0"/>
        <v>211.4</v>
      </c>
      <c r="O253" s="236"/>
      <c r="P253" s="236"/>
      <c r="Q253" s="236"/>
      <c r="R253" s="145"/>
      <c r="T253" s="146" t="s">
        <v>5</v>
      </c>
      <c r="U253" s="43" t="s">
        <v>44</v>
      </c>
      <c r="V253" s="147">
        <v>0</v>
      </c>
      <c r="W253" s="147">
        <f t="shared" si="1"/>
        <v>0</v>
      </c>
      <c r="X253" s="147">
        <v>1.4999999999999999E-4</v>
      </c>
      <c r="Y253" s="147">
        <f t="shared" si="2"/>
        <v>2.0999999999999999E-3</v>
      </c>
      <c r="Z253" s="147">
        <v>0</v>
      </c>
      <c r="AA253" s="148">
        <f t="shared" si="3"/>
        <v>0</v>
      </c>
      <c r="AR253" s="21" t="s">
        <v>184</v>
      </c>
      <c r="AT253" s="21" t="s">
        <v>180</v>
      </c>
      <c r="AU253" s="21" t="s">
        <v>104</v>
      </c>
      <c r="AY253" s="21" t="s">
        <v>140</v>
      </c>
      <c r="BE253" s="149">
        <f t="shared" si="4"/>
        <v>211.4</v>
      </c>
      <c r="BF253" s="149">
        <f t="shared" si="5"/>
        <v>0</v>
      </c>
      <c r="BG253" s="149">
        <f t="shared" si="6"/>
        <v>0</v>
      </c>
      <c r="BH253" s="149">
        <f t="shared" si="7"/>
        <v>0</v>
      </c>
      <c r="BI253" s="149">
        <f t="shared" si="8"/>
        <v>0</v>
      </c>
      <c r="BJ253" s="21" t="s">
        <v>87</v>
      </c>
      <c r="BK253" s="149">
        <f t="shared" si="9"/>
        <v>211.4</v>
      </c>
      <c r="BL253" s="21" t="s">
        <v>146</v>
      </c>
      <c r="BM253" s="21" t="s">
        <v>341</v>
      </c>
    </row>
    <row r="254" spans="2:65" s="1" customFormat="1" ht="22.8" customHeight="1">
      <c r="B254" s="140"/>
      <c r="C254" s="166" t="s">
        <v>373</v>
      </c>
      <c r="D254" s="166" t="s">
        <v>180</v>
      </c>
      <c r="E254" s="167" t="s">
        <v>343</v>
      </c>
      <c r="F254" s="241" t="s">
        <v>344</v>
      </c>
      <c r="G254" s="241"/>
      <c r="H254" s="241"/>
      <c r="I254" s="241"/>
      <c r="J254" s="168" t="s">
        <v>200</v>
      </c>
      <c r="K254" s="169">
        <v>33</v>
      </c>
      <c r="L254" s="242">
        <v>64.900000000000006</v>
      </c>
      <c r="M254" s="242"/>
      <c r="N254" s="242">
        <f t="shared" si="0"/>
        <v>2141.6999999999998</v>
      </c>
      <c r="O254" s="236"/>
      <c r="P254" s="236"/>
      <c r="Q254" s="236"/>
      <c r="R254" s="145"/>
      <c r="T254" s="146" t="s">
        <v>5</v>
      </c>
      <c r="U254" s="43" t="s">
        <v>44</v>
      </c>
      <c r="V254" s="147">
        <v>0</v>
      </c>
      <c r="W254" s="147">
        <f t="shared" si="1"/>
        <v>0</v>
      </c>
      <c r="X254" s="147">
        <v>4.0000000000000002E-4</v>
      </c>
      <c r="Y254" s="147">
        <f t="shared" si="2"/>
        <v>1.32E-2</v>
      </c>
      <c r="Z254" s="147">
        <v>0</v>
      </c>
      <c r="AA254" s="148">
        <f t="shared" si="3"/>
        <v>0</v>
      </c>
      <c r="AR254" s="21" t="s">
        <v>184</v>
      </c>
      <c r="AT254" s="21" t="s">
        <v>180</v>
      </c>
      <c r="AU254" s="21" t="s">
        <v>104</v>
      </c>
      <c r="AY254" s="21" t="s">
        <v>140</v>
      </c>
      <c r="BE254" s="149">
        <f t="shared" si="4"/>
        <v>2141.6999999999998</v>
      </c>
      <c r="BF254" s="149">
        <f t="shared" si="5"/>
        <v>0</v>
      </c>
      <c r="BG254" s="149">
        <f t="shared" si="6"/>
        <v>0</v>
      </c>
      <c r="BH254" s="149">
        <f t="shared" si="7"/>
        <v>0</v>
      </c>
      <c r="BI254" s="149">
        <f t="shared" si="8"/>
        <v>0</v>
      </c>
      <c r="BJ254" s="21" t="s">
        <v>87</v>
      </c>
      <c r="BK254" s="149">
        <f t="shared" si="9"/>
        <v>2141.6999999999998</v>
      </c>
      <c r="BL254" s="21" t="s">
        <v>146</v>
      </c>
      <c r="BM254" s="21" t="s">
        <v>345</v>
      </c>
    </row>
    <row r="255" spans="2:65" s="1" customFormat="1" ht="34.200000000000003" customHeight="1">
      <c r="B255" s="140"/>
      <c r="C255" s="141" t="s">
        <v>381</v>
      </c>
      <c r="D255" s="141" t="s">
        <v>142</v>
      </c>
      <c r="E255" s="142" t="s">
        <v>347</v>
      </c>
      <c r="F255" s="235" t="s">
        <v>348</v>
      </c>
      <c r="G255" s="235"/>
      <c r="H255" s="235"/>
      <c r="I255" s="235"/>
      <c r="J255" s="143" t="s">
        <v>222</v>
      </c>
      <c r="K255" s="144">
        <v>330</v>
      </c>
      <c r="L255" s="236">
        <v>6.77</v>
      </c>
      <c r="M255" s="236"/>
      <c r="N255" s="236">
        <f t="shared" si="0"/>
        <v>2234.1</v>
      </c>
      <c r="O255" s="236"/>
      <c r="P255" s="236"/>
      <c r="Q255" s="236"/>
      <c r="R255" s="145"/>
      <c r="T255" s="146" t="s">
        <v>5</v>
      </c>
      <c r="U255" s="43" t="s">
        <v>44</v>
      </c>
      <c r="V255" s="147">
        <v>3.0000000000000001E-3</v>
      </c>
      <c r="W255" s="147">
        <f t="shared" si="1"/>
        <v>0.99</v>
      </c>
      <c r="X255" s="147">
        <v>8.0000000000000007E-5</v>
      </c>
      <c r="Y255" s="147">
        <f t="shared" si="2"/>
        <v>2.6400000000000003E-2</v>
      </c>
      <c r="Z255" s="147">
        <v>0</v>
      </c>
      <c r="AA255" s="148">
        <f t="shared" si="3"/>
        <v>0</v>
      </c>
      <c r="AR255" s="21" t="s">
        <v>146</v>
      </c>
      <c r="AT255" s="21" t="s">
        <v>142</v>
      </c>
      <c r="AU255" s="21" t="s">
        <v>104</v>
      </c>
      <c r="AY255" s="21" t="s">
        <v>140</v>
      </c>
      <c r="BE255" s="149">
        <f t="shared" si="4"/>
        <v>2234.1</v>
      </c>
      <c r="BF255" s="149">
        <f t="shared" si="5"/>
        <v>0</v>
      </c>
      <c r="BG255" s="149">
        <f t="shared" si="6"/>
        <v>0</v>
      </c>
      <c r="BH255" s="149">
        <f t="shared" si="7"/>
        <v>0</v>
      </c>
      <c r="BI255" s="149">
        <f t="shared" si="8"/>
        <v>0</v>
      </c>
      <c r="BJ255" s="21" t="s">
        <v>87</v>
      </c>
      <c r="BK255" s="149">
        <f t="shared" si="9"/>
        <v>2234.1</v>
      </c>
      <c r="BL255" s="21" t="s">
        <v>146</v>
      </c>
      <c r="BM255" s="21" t="s">
        <v>630</v>
      </c>
    </row>
    <row r="256" spans="2:65" s="1" customFormat="1" ht="34.200000000000003" customHeight="1">
      <c r="B256" s="140"/>
      <c r="C256" s="141" t="s">
        <v>419</v>
      </c>
      <c r="D256" s="141" t="s">
        <v>142</v>
      </c>
      <c r="E256" s="142" t="s">
        <v>350</v>
      </c>
      <c r="F256" s="235" t="s">
        <v>351</v>
      </c>
      <c r="G256" s="235"/>
      <c r="H256" s="235"/>
      <c r="I256" s="235"/>
      <c r="J256" s="143" t="s">
        <v>222</v>
      </c>
      <c r="K256" s="144">
        <v>265</v>
      </c>
      <c r="L256" s="236">
        <v>3.42</v>
      </c>
      <c r="M256" s="236"/>
      <c r="N256" s="236">
        <f t="shared" si="0"/>
        <v>906.3</v>
      </c>
      <c r="O256" s="236"/>
      <c r="P256" s="236"/>
      <c r="Q256" s="236"/>
      <c r="R256" s="145"/>
      <c r="T256" s="146" t="s">
        <v>5</v>
      </c>
      <c r="U256" s="43" t="s">
        <v>44</v>
      </c>
      <c r="V256" s="147">
        <v>3.0000000000000001E-3</v>
      </c>
      <c r="W256" s="147">
        <f t="shared" si="1"/>
        <v>0.79500000000000004</v>
      </c>
      <c r="X256" s="147">
        <v>3.0000000000000001E-5</v>
      </c>
      <c r="Y256" s="147">
        <f t="shared" si="2"/>
        <v>7.9500000000000005E-3</v>
      </c>
      <c r="Z256" s="147">
        <v>0</v>
      </c>
      <c r="AA256" s="148">
        <f t="shared" si="3"/>
        <v>0</v>
      </c>
      <c r="AR256" s="21" t="s">
        <v>146</v>
      </c>
      <c r="AT256" s="21" t="s">
        <v>142</v>
      </c>
      <c r="AU256" s="21" t="s">
        <v>104</v>
      </c>
      <c r="AY256" s="21" t="s">
        <v>140</v>
      </c>
      <c r="BE256" s="149">
        <f t="shared" si="4"/>
        <v>906.3</v>
      </c>
      <c r="BF256" s="149">
        <f t="shared" si="5"/>
        <v>0</v>
      </c>
      <c r="BG256" s="149">
        <f t="shared" si="6"/>
        <v>0</v>
      </c>
      <c r="BH256" s="149">
        <f t="shared" si="7"/>
        <v>0</v>
      </c>
      <c r="BI256" s="149">
        <f t="shared" si="8"/>
        <v>0</v>
      </c>
      <c r="BJ256" s="21" t="s">
        <v>87</v>
      </c>
      <c r="BK256" s="149">
        <f t="shared" si="9"/>
        <v>906.3</v>
      </c>
      <c r="BL256" s="21" t="s">
        <v>146</v>
      </c>
      <c r="BM256" s="21" t="s">
        <v>631</v>
      </c>
    </row>
    <row r="257" spans="2:65" s="1" customFormat="1" ht="34.200000000000003" customHeight="1">
      <c r="B257" s="140"/>
      <c r="C257" s="141" t="s">
        <v>423</v>
      </c>
      <c r="D257" s="141" t="s">
        <v>142</v>
      </c>
      <c r="E257" s="142" t="s">
        <v>354</v>
      </c>
      <c r="F257" s="235" t="s">
        <v>355</v>
      </c>
      <c r="G257" s="235"/>
      <c r="H257" s="235"/>
      <c r="I257" s="235"/>
      <c r="J257" s="143" t="s">
        <v>222</v>
      </c>
      <c r="K257" s="144">
        <v>805</v>
      </c>
      <c r="L257" s="236">
        <v>11.8</v>
      </c>
      <c r="M257" s="236"/>
      <c r="N257" s="236">
        <f t="shared" si="0"/>
        <v>9499</v>
      </c>
      <c r="O257" s="236"/>
      <c r="P257" s="236"/>
      <c r="Q257" s="236"/>
      <c r="R257" s="145"/>
      <c r="T257" s="146" t="s">
        <v>5</v>
      </c>
      <c r="U257" s="43" t="s">
        <v>44</v>
      </c>
      <c r="V257" s="147">
        <v>3.0000000000000001E-3</v>
      </c>
      <c r="W257" s="147">
        <f t="shared" si="1"/>
        <v>2.415</v>
      </c>
      <c r="X257" s="147">
        <v>1.4999999999999999E-4</v>
      </c>
      <c r="Y257" s="147">
        <f t="shared" si="2"/>
        <v>0.12075</v>
      </c>
      <c r="Z257" s="147">
        <v>0</v>
      </c>
      <c r="AA257" s="148">
        <f t="shared" si="3"/>
        <v>0</v>
      </c>
      <c r="AR257" s="21" t="s">
        <v>146</v>
      </c>
      <c r="AT257" s="21" t="s">
        <v>142</v>
      </c>
      <c r="AU257" s="21" t="s">
        <v>104</v>
      </c>
      <c r="AY257" s="21" t="s">
        <v>140</v>
      </c>
      <c r="BE257" s="149">
        <f t="shared" si="4"/>
        <v>9499</v>
      </c>
      <c r="BF257" s="149">
        <f t="shared" si="5"/>
        <v>0</v>
      </c>
      <c r="BG257" s="149">
        <f t="shared" si="6"/>
        <v>0</v>
      </c>
      <c r="BH257" s="149">
        <f t="shared" si="7"/>
        <v>0</v>
      </c>
      <c r="BI257" s="149">
        <f t="shared" si="8"/>
        <v>0</v>
      </c>
      <c r="BJ257" s="21" t="s">
        <v>87</v>
      </c>
      <c r="BK257" s="149">
        <f t="shared" si="9"/>
        <v>9499</v>
      </c>
      <c r="BL257" s="21" t="s">
        <v>146</v>
      </c>
      <c r="BM257" s="21" t="s">
        <v>632</v>
      </c>
    </row>
    <row r="258" spans="2:65" s="1" customFormat="1" ht="34.200000000000003" customHeight="1">
      <c r="B258" s="140"/>
      <c r="C258" s="141" t="s">
        <v>155</v>
      </c>
      <c r="D258" s="141" t="s">
        <v>142</v>
      </c>
      <c r="E258" s="142" t="s">
        <v>362</v>
      </c>
      <c r="F258" s="235" t="s">
        <v>363</v>
      </c>
      <c r="G258" s="235"/>
      <c r="H258" s="235"/>
      <c r="I258" s="235"/>
      <c r="J258" s="143" t="s">
        <v>145</v>
      </c>
      <c r="K258" s="144">
        <v>13</v>
      </c>
      <c r="L258" s="236">
        <v>78.900000000000006</v>
      </c>
      <c r="M258" s="236"/>
      <c r="N258" s="236">
        <f t="shared" si="0"/>
        <v>1025.7</v>
      </c>
      <c r="O258" s="236"/>
      <c r="P258" s="236"/>
      <c r="Q258" s="236"/>
      <c r="R258" s="145"/>
      <c r="T258" s="146" t="s">
        <v>5</v>
      </c>
      <c r="U258" s="43" t="s">
        <v>44</v>
      </c>
      <c r="V258" s="147">
        <v>0.108</v>
      </c>
      <c r="W258" s="147">
        <f t="shared" si="1"/>
        <v>1.4039999999999999</v>
      </c>
      <c r="X258" s="147">
        <v>5.9999999999999995E-4</v>
      </c>
      <c r="Y258" s="147">
        <f t="shared" si="2"/>
        <v>7.7999999999999996E-3</v>
      </c>
      <c r="Z258" s="147">
        <v>0</v>
      </c>
      <c r="AA258" s="148">
        <f t="shared" si="3"/>
        <v>0</v>
      </c>
      <c r="AR258" s="21" t="s">
        <v>146</v>
      </c>
      <c r="AT258" s="21" t="s">
        <v>142</v>
      </c>
      <c r="AU258" s="21" t="s">
        <v>104</v>
      </c>
      <c r="AY258" s="21" t="s">
        <v>140</v>
      </c>
      <c r="BE258" s="149">
        <f t="shared" si="4"/>
        <v>1025.7</v>
      </c>
      <c r="BF258" s="149">
        <f t="shared" si="5"/>
        <v>0</v>
      </c>
      <c r="BG258" s="149">
        <f t="shared" si="6"/>
        <v>0</v>
      </c>
      <c r="BH258" s="149">
        <f t="shared" si="7"/>
        <v>0</v>
      </c>
      <c r="BI258" s="149">
        <f t="shared" si="8"/>
        <v>0</v>
      </c>
      <c r="BJ258" s="21" t="s">
        <v>87</v>
      </c>
      <c r="BK258" s="149">
        <f t="shared" si="9"/>
        <v>1025.7</v>
      </c>
      <c r="BL258" s="21" t="s">
        <v>146</v>
      </c>
      <c r="BM258" s="21" t="s">
        <v>633</v>
      </c>
    </row>
    <row r="259" spans="2:65" s="1" customFormat="1" ht="22.8" customHeight="1">
      <c r="B259" s="140"/>
      <c r="C259" s="141" t="s">
        <v>160</v>
      </c>
      <c r="D259" s="141" t="s">
        <v>142</v>
      </c>
      <c r="E259" s="142" t="s">
        <v>366</v>
      </c>
      <c r="F259" s="235" t="s">
        <v>367</v>
      </c>
      <c r="G259" s="235"/>
      <c r="H259" s="235"/>
      <c r="I259" s="235"/>
      <c r="J259" s="143" t="s">
        <v>222</v>
      </c>
      <c r="K259" s="144">
        <v>330</v>
      </c>
      <c r="L259" s="236">
        <v>25.7</v>
      </c>
      <c r="M259" s="236"/>
      <c r="N259" s="236">
        <f t="shared" si="0"/>
        <v>8481</v>
      </c>
      <c r="O259" s="236"/>
      <c r="P259" s="236"/>
      <c r="Q259" s="236"/>
      <c r="R259" s="145"/>
      <c r="T259" s="146" t="s">
        <v>5</v>
      </c>
      <c r="U259" s="43" t="s">
        <v>44</v>
      </c>
      <c r="V259" s="147">
        <v>3.0000000000000001E-3</v>
      </c>
      <c r="W259" s="147">
        <f t="shared" si="1"/>
        <v>0.99</v>
      </c>
      <c r="X259" s="147">
        <v>2.0000000000000001E-4</v>
      </c>
      <c r="Y259" s="147">
        <f t="shared" si="2"/>
        <v>6.6000000000000003E-2</v>
      </c>
      <c r="Z259" s="147">
        <v>0</v>
      </c>
      <c r="AA259" s="148">
        <f t="shared" si="3"/>
        <v>0</v>
      </c>
      <c r="AR259" s="21" t="s">
        <v>146</v>
      </c>
      <c r="AT259" s="21" t="s">
        <v>142</v>
      </c>
      <c r="AU259" s="21" t="s">
        <v>104</v>
      </c>
      <c r="AY259" s="21" t="s">
        <v>140</v>
      </c>
      <c r="BE259" s="149">
        <f t="shared" si="4"/>
        <v>8481</v>
      </c>
      <c r="BF259" s="149">
        <f t="shared" si="5"/>
        <v>0</v>
      </c>
      <c r="BG259" s="149">
        <f t="shared" si="6"/>
        <v>0</v>
      </c>
      <c r="BH259" s="149">
        <f t="shared" si="7"/>
        <v>0</v>
      </c>
      <c r="BI259" s="149">
        <f t="shared" si="8"/>
        <v>0</v>
      </c>
      <c r="BJ259" s="21" t="s">
        <v>87</v>
      </c>
      <c r="BK259" s="149">
        <f t="shared" si="9"/>
        <v>8481</v>
      </c>
      <c r="BL259" s="21" t="s">
        <v>146</v>
      </c>
      <c r="BM259" s="21" t="s">
        <v>634</v>
      </c>
    </row>
    <row r="260" spans="2:65" s="1" customFormat="1" ht="34.200000000000003" customHeight="1">
      <c r="B260" s="140"/>
      <c r="C260" s="141" t="s">
        <v>165</v>
      </c>
      <c r="D260" s="141" t="s">
        <v>142</v>
      </c>
      <c r="E260" s="142" t="s">
        <v>370</v>
      </c>
      <c r="F260" s="235" t="s">
        <v>371</v>
      </c>
      <c r="G260" s="235"/>
      <c r="H260" s="235"/>
      <c r="I260" s="235"/>
      <c r="J260" s="143" t="s">
        <v>222</v>
      </c>
      <c r="K260" s="144">
        <v>265</v>
      </c>
      <c r="L260" s="236">
        <v>9.7899999999999991</v>
      </c>
      <c r="M260" s="236"/>
      <c r="N260" s="236">
        <f t="shared" si="0"/>
        <v>2594.35</v>
      </c>
      <c r="O260" s="236"/>
      <c r="P260" s="236"/>
      <c r="Q260" s="236"/>
      <c r="R260" s="145"/>
      <c r="T260" s="146" t="s">
        <v>5</v>
      </c>
      <c r="U260" s="43" t="s">
        <v>44</v>
      </c>
      <c r="V260" s="147">
        <v>3.0000000000000001E-3</v>
      </c>
      <c r="W260" s="147">
        <f t="shared" si="1"/>
        <v>0.79500000000000004</v>
      </c>
      <c r="X260" s="147">
        <v>6.9999999999999994E-5</v>
      </c>
      <c r="Y260" s="147">
        <f t="shared" si="2"/>
        <v>1.8549999999999997E-2</v>
      </c>
      <c r="Z260" s="147">
        <v>0</v>
      </c>
      <c r="AA260" s="148">
        <f t="shared" si="3"/>
        <v>0</v>
      </c>
      <c r="AR260" s="21" t="s">
        <v>146</v>
      </c>
      <c r="AT260" s="21" t="s">
        <v>142</v>
      </c>
      <c r="AU260" s="21" t="s">
        <v>104</v>
      </c>
      <c r="AY260" s="21" t="s">
        <v>140</v>
      </c>
      <c r="BE260" s="149">
        <f t="shared" si="4"/>
        <v>2594.35</v>
      </c>
      <c r="BF260" s="149">
        <f t="shared" si="5"/>
        <v>0</v>
      </c>
      <c r="BG260" s="149">
        <f t="shared" si="6"/>
        <v>0</v>
      </c>
      <c r="BH260" s="149">
        <f t="shared" si="7"/>
        <v>0</v>
      </c>
      <c r="BI260" s="149">
        <f t="shared" si="8"/>
        <v>0</v>
      </c>
      <c r="BJ260" s="21" t="s">
        <v>87</v>
      </c>
      <c r="BK260" s="149">
        <f t="shared" si="9"/>
        <v>2594.35</v>
      </c>
      <c r="BL260" s="21" t="s">
        <v>146</v>
      </c>
      <c r="BM260" s="21" t="s">
        <v>635</v>
      </c>
    </row>
    <row r="261" spans="2:65" s="1" customFormat="1" ht="22.8" customHeight="1">
      <c r="B261" s="140"/>
      <c r="C261" s="141" t="s">
        <v>171</v>
      </c>
      <c r="D261" s="141" t="s">
        <v>142</v>
      </c>
      <c r="E261" s="142" t="s">
        <v>374</v>
      </c>
      <c r="F261" s="235" t="s">
        <v>375</v>
      </c>
      <c r="G261" s="235"/>
      <c r="H261" s="235"/>
      <c r="I261" s="235"/>
      <c r="J261" s="143" t="s">
        <v>222</v>
      </c>
      <c r="K261" s="144">
        <v>805</v>
      </c>
      <c r="L261" s="236">
        <v>49.7</v>
      </c>
      <c r="M261" s="236"/>
      <c r="N261" s="236">
        <f t="shared" si="0"/>
        <v>40008.5</v>
      </c>
      <c r="O261" s="236"/>
      <c r="P261" s="236"/>
      <c r="Q261" s="236"/>
      <c r="R261" s="145"/>
      <c r="T261" s="146" t="s">
        <v>5</v>
      </c>
      <c r="U261" s="43" t="s">
        <v>44</v>
      </c>
      <c r="V261" s="147">
        <v>3.0000000000000001E-3</v>
      </c>
      <c r="W261" s="147">
        <f t="shared" si="1"/>
        <v>2.415</v>
      </c>
      <c r="X261" s="147">
        <v>4.0000000000000002E-4</v>
      </c>
      <c r="Y261" s="147">
        <f t="shared" si="2"/>
        <v>0.32200000000000001</v>
      </c>
      <c r="Z261" s="147">
        <v>0</v>
      </c>
      <c r="AA261" s="148">
        <f t="shared" si="3"/>
        <v>0</v>
      </c>
      <c r="AR261" s="21" t="s">
        <v>146</v>
      </c>
      <c r="AT261" s="21" t="s">
        <v>142</v>
      </c>
      <c r="AU261" s="21" t="s">
        <v>104</v>
      </c>
      <c r="AY261" s="21" t="s">
        <v>140</v>
      </c>
      <c r="BE261" s="149">
        <f t="shared" si="4"/>
        <v>40008.5</v>
      </c>
      <c r="BF261" s="149">
        <f t="shared" si="5"/>
        <v>0</v>
      </c>
      <c r="BG261" s="149">
        <f t="shared" si="6"/>
        <v>0</v>
      </c>
      <c r="BH261" s="149">
        <f t="shared" si="7"/>
        <v>0</v>
      </c>
      <c r="BI261" s="149">
        <f t="shared" si="8"/>
        <v>0</v>
      </c>
      <c r="BJ261" s="21" t="s">
        <v>87</v>
      </c>
      <c r="BK261" s="149">
        <f t="shared" si="9"/>
        <v>40008.5</v>
      </c>
      <c r="BL261" s="21" t="s">
        <v>146</v>
      </c>
      <c r="BM261" s="21" t="s">
        <v>636</v>
      </c>
    </row>
    <row r="262" spans="2:65" s="1" customFormat="1" ht="34.200000000000003" customHeight="1">
      <c r="B262" s="140"/>
      <c r="C262" s="141" t="s">
        <v>175</v>
      </c>
      <c r="D262" s="141" t="s">
        <v>142</v>
      </c>
      <c r="E262" s="142" t="s">
        <v>382</v>
      </c>
      <c r="F262" s="235" t="s">
        <v>383</v>
      </c>
      <c r="G262" s="235"/>
      <c r="H262" s="235"/>
      <c r="I262" s="235"/>
      <c r="J262" s="143" t="s">
        <v>145</v>
      </c>
      <c r="K262" s="144">
        <v>13</v>
      </c>
      <c r="L262" s="236">
        <v>235</v>
      </c>
      <c r="M262" s="236"/>
      <c r="N262" s="236">
        <f t="shared" si="0"/>
        <v>3055</v>
      </c>
      <c r="O262" s="236"/>
      <c r="P262" s="236"/>
      <c r="Q262" s="236"/>
      <c r="R262" s="145"/>
      <c r="T262" s="146" t="s">
        <v>5</v>
      </c>
      <c r="U262" s="43" t="s">
        <v>44</v>
      </c>
      <c r="V262" s="147">
        <v>0.11899999999999999</v>
      </c>
      <c r="W262" s="147">
        <f t="shared" si="1"/>
        <v>1.5469999999999999</v>
      </c>
      <c r="X262" s="147">
        <v>1.6000000000000001E-3</v>
      </c>
      <c r="Y262" s="147">
        <f t="shared" si="2"/>
        <v>2.0800000000000003E-2</v>
      </c>
      <c r="Z262" s="147">
        <v>0</v>
      </c>
      <c r="AA262" s="148">
        <f t="shared" si="3"/>
        <v>0</v>
      </c>
      <c r="AR262" s="21" t="s">
        <v>146</v>
      </c>
      <c r="AT262" s="21" t="s">
        <v>142</v>
      </c>
      <c r="AU262" s="21" t="s">
        <v>104</v>
      </c>
      <c r="AY262" s="21" t="s">
        <v>140</v>
      </c>
      <c r="BE262" s="149">
        <f t="shared" si="4"/>
        <v>3055</v>
      </c>
      <c r="BF262" s="149">
        <f t="shared" si="5"/>
        <v>0</v>
      </c>
      <c r="BG262" s="149">
        <f t="shared" si="6"/>
        <v>0</v>
      </c>
      <c r="BH262" s="149">
        <f t="shared" si="7"/>
        <v>0</v>
      </c>
      <c r="BI262" s="149">
        <f t="shared" si="8"/>
        <v>0</v>
      </c>
      <c r="BJ262" s="21" t="s">
        <v>87</v>
      </c>
      <c r="BK262" s="149">
        <f t="shared" si="9"/>
        <v>3055</v>
      </c>
      <c r="BL262" s="21" t="s">
        <v>146</v>
      </c>
      <c r="BM262" s="21" t="s">
        <v>637</v>
      </c>
    </row>
    <row r="263" spans="2:65" s="1" customFormat="1" ht="22.8" customHeight="1">
      <c r="B263" s="140"/>
      <c r="C263" s="141" t="s">
        <v>215</v>
      </c>
      <c r="D263" s="141" t="s">
        <v>142</v>
      </c>
      <c r="E263" s="142" t="s">
        <v>390</v>
      </c>
      <c r="F263" s="235" t="s">
        <v>391</v>
      </c>
      <c r="G263" s="235"/>
      <c r="H263" s="235"/>
      <c r="I263" s="235"/>
      <c r="J263" s="143" t="s">
        <v>222</v>
      </c>
      <c r="K263" s="144">
        <v>810</v>
      </c>
      <c r="L263" s="236">
        <v>11.2</v>
      </c>
      <c r="M263" s="236"/>
      <c r="N263" s="236">
        <f t="shared" si="0"/>
        <v>9072</v>
      </c>
      <c r="O263" s="236"/>
      <c r="P263" s="236"/>
      <c r="Q263" s="236"/>
      <c r="R263" s="145"/>
      <c r="T263" s="146" t="s">
        <v>5</v>
      </c>
      <c r="U263" s="43" t="s">
        <v>44</v>
      </c>
      <c r="V263" s="147">
        <v>1.9E-2</v>
      </c>
      <c r="W263" s="147">
        <f t="shared" si="1"/>
        <v>15.389999999999999</v>
      </c>
      <c r="X263" s="147">
        <v>0</v>
      </c>
      <c r="Y263" s="147">
        <f t="shared" si="2"/>
        <v>0</v>
      </c>
      <c r="Z263" s="147">
        <v>0.17199999999999999</v>
      </c>
      <c r="AA263" s="148">
        <f t="shared" si="3"/>
        <v>139.32</v>
      </c>
      <c r="AR263" s="21" t="s">
        <v>146</v>
      </c>
      <c r="AT263" s="21" t="s">
        <v>142</v>
      </c>
      <c r="AU263" s="21" t="s">
        <v>104</v>
      </c>
      <c r="AY263" s="21" t="s">
        <v>140</v>
      </c>
      <c r="BE263" s="149">
        <f t="shared" si="4"/>
        <v>9072</v>
      </c>
      <c r="BF263" s="149">
        <f t="shared" si="5"/>
        <v>0</v>
      </c>
      <c r="BG263" s="149">
        <f t="shared" si="6"/>
        <v>0</v>
      </c>
      <c r="BH263" s="149">
        <f t="shared" si="7"/>
        <v>0</v>
      </c>
      <c r="BI263" s="149">
        <f t="shared" si="8"/>
        <v>0</v>
      </c>
      <c r="BJ263" s="21" t="s">
        <v>87</v>
      </c>
      <c r="BK263" s="149">
        <f t="shared" si="9"/>
        <v>9072</v>
      </c>
      <c r="BL263" s="21" t="s">
        <v>146</v>
      </c>
      <c r="BM263" s="21" t="s">
        <v>638</v>
      </c>
    </row>
    <row r="264" spans="2:65" s="1" customFormat="1" ht="34.200000000000003" customHeight="1">
      <c r="B264" s="140"/>
      <c r="C264" s="141" t="s">
        <v>639</v>
      </c>
      <c r="D264" s="141" t="s">
        <v>142</v>
      </c>
      <c r="E264" s="142" t="s">
        <v>640</v>
      </c>
      <c r="F264" s="235" t="s">
        <v>641</v>
      </c>
      <c r="G264" s="235"/>
      <c r="H264" s="235"/>
      <c r="I264" s="235"/>
      <c r="J264" s="143" t="s">
        <v>145</v>
      </c>
      <c r="K264" s="144">
        <v>2720</v>
      </c>
      <c r="L264" s="236">
        <v>0.59</v>
      </c>
      <c r="M264" s="236"/>
      <c r="N264" s="236">
        <f t="shared" si="0"/>
        <v>1604.8</v>
      </c>
      <c r="O264" s="236"/>
      <c r="P264" s="236"/>
      <c r="Q264" s="236"/>
      <c r="R264" s="145"/>
      <c r="T264" s="146" t="s">
        <v>5</v>
      </c>
      <c r="U264" s="43" t="s">
        <v>44</v>
      </c>
      <c r="V264" s="147">
        <v>2E-3</v>
      </c>
      <c r="W264" s="147">
        <f t="shared" si="1"/>
        <v>5.44</v>
      </c>
      <c r="X264" s="147">
        <v>0</v>
      </c>
      <c r="Y264" s="147">
        <f t="shared" si="2"/>
        <v>0</v>
      </c>
      <c r="Z264" s="147">
        <v>0.02</v>
      </c>
      <c r="AA264" s="148">
        <f t="shared" si="3"/>
        <v>54.4</v>
      </c>
      <c r="AR264" s="21" t="s">
        <v>146</v>
      </c>
      <c r="AT264" s="21" t="s">
        <v>142</v>
      </c>
      <c r="AU264" s="21" t="s">
        <v>104</v>
      </c>
      <c r="AY264" s="21" t="s">
        <v>140</v>
      </c>
      <c r="BE264" s="149">
        <f t="shared" si="4"/>
        <v>1604.8</v>
      </c>
      <c r="BF264" s="149">
        <f t="shared" si="5"/>
        <v>0</v>
      </c>
      <c r="BG264" s="149">
        <f t="shared" si="6"/>
        <v>0</v>
      </c>
      <c r="BH264" s="149">
        <f t="shared" si="7"/>
        <v>0</v>
      </c>
      <c r="BI264" s="149">
        <f t="shared" si="8"/>
        <v>0</v>
      </c>
      <c r="BJ264" s="21" t="s">
        <v>87</v>
      </c>
      <c r="BK264" s="149">
        <f t="shared" si="9"/>
        <v>1604.8</v>
      </c>
      <c r="BL264" s="21" t="s">
        <v>146</v>
      </c>
      <c r="BM264" s="21" t="s">
        <v>642</v>
      </c>
    </row>
    <row r="265" spans="2:65" s="1" customFormat="1" ht="34.200000000000003" customHeight="1">
      <c r="B265" s="140"/>
      <c r="C265" s="141" t="s">
        <v>377</v>
      </c>
      <c r="D265" s="141" t="s">
        <v>142</v>
      </c>
      <c r="E265" s="142" t="s">
        <v>424</v>
      </c>
      <c r="F265" s="235" t="s">
        <v>425</v>
      </c>
      <c r="G265" s="235"/>
      <c r="H265" s="235"/>
      <c r="I265" s="235"/>
      <c r="J265" s="143" t="s">
        <v>200</v>
      </c>
      <c r="K265" s="144">
        <v>14</v>
      </c>
      <c r="L265" s="236">
        <v>329</v>
      </c>
      <c r="M265" s="236"/>
      <c r="N265" s="236">
        <f t="shared" si="0"/>
        <v>4606</v>
      </c>
      <c r="O265" s="236"/>
      <c r="P265" s="236"/>
      <c r="Q265" s="236"/>
      <c r="R265" s="145"/>
      <c r="T265" s="146" t="s">
        <v>5</v>
      </c>
      <c r="U265" s="43" t="s">
        <v>44</v>
      </c>
      <c r="V265" s="147">
        <v>0.55700000000000005</v>
      </c>
      <c r="W265" s="147">
        <f t="shared" si="1"/>
        <v>7.7980000000000009</v>
      </c>
      <c r="X265" s="147">
        <v>0</v>
      </c>
      <c r="Y265" s="147">
        <f t="shared" si="2"/>
        <v>0</v>
      </c>
      <c r="Z265" s="147">
        <v>8.2000000000000003E-2</v>
      </c>
      <c r="AA265" s="148">
        <f t="shared" si="3"/>
        <v>1.1480000000000001</v>
      </c>
      <c r="AR265" s="21" t="s">
        <v>146</v>
      </c>
      <c r="AT265" s="21" t="s">
        <v>142</v>
      </c>
      <c r="AU265" s="21" t="s">
        <v>104</v>
      </c>
      <c r="AY265" s="21" t="s">
        <v>140</v>
      </c>
      <c r="BE265" s="149">
        <f t="shared" si="4"/>
        <v>4606</v>
      </c>
      <c r="BF265" s="149">
        <f t="shared" si="5"/>
        <v>0</v>
      </c>
      <c r="BG265" s="149">
        <f t="shared" si="6"/>
        <v>0</v>
      </c>
      <c r="BH265" s="149">
        <f t="shared" si="7"/>
        <v>0</v>
      </c>
      <c r="BI265" s="149">
        <f t="shared" si="8"/>
        <v>0</v>
      </c>
      <c r="BJ265" s="21" t="s">
        <v>87</v>
      </c>
      <c r="BK265" s="149">
        <f t="shared" si="9"/>
        <v>4606</v>
      </c>
      <c r="BL265" s="21" t="s">
        <v>146</v>
      </c>
      <c r="BM265" s="21" t="s">
        <v>426</v>
      </c>
    </row>
    <row r="266" spans="2:65" s="1" customFormat="1" ht="34.200000000000003" customHeight="1">
      <c r="B266" s="140"/>
      <c r="C266" s="141" t="s">
        <v>261</v>
      </c>
      <c r="D266" s="141" t="s">
        <v>142</v>
      </c>
      <c r="E266" s="142" t="s">
        <v>643</v>
      </c>
      <c r="F266" s="235" t="s">
        <v>644</v>
      </c>
      <c r="G266" s="235"/>
      <c r="H266" s="235"/>
      <c r="I266" s="235"/>
      <c r="J266" s="143" t="s">
        <v>200</v>
      </c>
      <c r="K266" s="144">
        <v>14</v>
      </c>
      <c r="L266" s="236">
        <v>44.1</v>
      </c>
      <c r="M266" s="236"/>
      <c r="N266" s="236">
        <f t="shared" si="0"/>
        <v>617.4</v>
      </c>
      <c r="O266" s="236"/>
      <c r="P266" s="236"/>
      <c r="Q266" s="236"/>
      <c r="R266" s="145"/>
      <c r="T266" s="146" t="s">
        <v>5</v>
      </c>
      <c r="U266" s="43" t="s">
        <v>44</v>
      </c>
      <c r="V266" s="147">
        <v>0.17399999999999999</v>
      </c>
      <c r="W266" s="147">
        <f t="shared" si="1"/>
        <v>2.4359999999999999</v>
      </c>
      <c r="X266" s="147">
        <v>0</v>
      </c>
      <c r="Y266" s="147">
        <f t="shared" si="2"/>
        <v>0</v>
      </c>
      <c r="Z266" s="147">
        <v>4.0000000000000001E-3</v>
      </c>
      <c r="AA266" s="148">
        <f t="shared" si="3"/>
        <v>5.6000000000000001E-2</v>
      </c>
      <c r="AR266" s="21" t="s">
        <v>146</v>
      </c>
      <c r="AT266" s="21" t="s">
        <v>142</v>
      </c>
      <c r="AU266" s="21" t="s">
        <v>104</v>
      </c>
      <c r="AY266" s="21" t="s">
        <v>140</v>
      </c>
      <c r="BE266" s="149">
        <f t="shared" si="4"/>
        <v>617.4</v>
      </c>
      <c r="BF266" s="149">
        <f t="shared" si="5"/>
        <v>0</v>
      </c>
      <c r="BG266" s="149">
        <f t="shared" si="6"/>
        <v>0</v>
      </c>
      <c r="BH266" s="149">
        <f t="shared" si="7"/>
        <v>0</v>
      </c>
      <c r="BI266" s="149">
        <f t="shared" si="8"/>
        <v>0</v>
      </c>
      <c r="BJ266" s="21" t="s">
        <v>87</v>
      </c>
      <c r="BK266" s="149">
        <f t="shared" si="9"/>
        <v>617.4</v>
      </c>
      <c r="BL266" s="21" t="s">
        <v>146</v>
      </c>
      <c r="BM266" s="21" t="s">
        <v>645</v>
      </c>
    </row>
    <row r="267" spans="2:65" s="9" customFormat="1" ht="29.85" customHeight="1">
      <c r="B267" s="129"/>
      <c r="C267" s="130"/>
      <c r="D267" s="139" t="s">
        <v>123</v>
      </c>
      <c r="E267" s="139"/>
      <c r="F267" s="139"/>
      <c r="G267" s="139"/>
      <c r="H267" s="139"/>
      <c r="I267" s="139"/>
      <c r="J267" s="139"/>
      <c r="K267" s="139"/>
      <c r="L267" s="139"/>
      <c r="M267" s="139"/>
      <c r="N267" s="255">
        <f>BK267</f>
        <v>4028605.3299999996</v>
      </c>
      <c r="O267" s="256"/>
      <c r="P267" s="256"/>
      <c r="Q267" s="256"/>
      <c r="R267" s="132"/>
      <c r="T267" s="133"/>
      <c r="U267" s="130"/>
      <c r="V267" s="130"/>
      <c r="W267" s="134">
        <f>SUM(W268:W294)</f>
        <v>3149.0473190000002</v>
      </c>
      <c r="X267" s="130"/>
      <c r="Y267" s="134">
        <f>SUM(Y268:Y294)</f>
        <v>0</v>
      </c>
      <c r="Z267" s="130"/>
      <c r="AA267" s="135">
        <f>SUM(AA268:AA294)</f>
        <v>0</v>
      </c>
      <c r="AR267" s="136" t="s">
        <v>87</v>
      </c>
      <c r="AT267" s="137" t="s">
        <v>78</v>
      </c>
      <c r="AU267" s="137" t="s">
        <v>87</v>
      </c>
      <c r="AY267" s="136" t="s">
        <v>140</v>
      </c>
      <c r="BK267" s="138">
        <f>SUM(BK268:BK294)</f>
        <v>4028605.3299999996</v>
      </c>
    </row>
    <row r="268" spans="2:65" s="1" customFormat="1" ht="22.8" customHeight="1">
      <c r="B268" s="140"/>
      <c r="C268" s="141" t="s">
        <v>436</v>
      </c>
      <c r="D268" s="141" t="s">
        <v>142</v>
      </c>
      <c r="E268" s="142" t="s">
        <v>432</v>
      </c>
      <c r="F268" s="235" t="s">
        <v>433</v>
      </c>
      <c r="G268" s="235"/>
      <c r="H268" s="235"/>
      <c r="I268" s="235"/>
      <c r="J268" s="143" t="s">
        <v>248</v>
      </c>
      <c r="K268" s="144">
        <v>2248.625</v>
      </c>
      <c r="L268" s="236">
        <v>39.799999999999997</v>
      </c>
      <c r="M268" s="236"/>
      <c r="N268" s="236">
        <f>ROUND(L268*K268,2)</f>
        <v>89495.28</v>
      </c>
      <c r="O268" s="236"/>
      <c r="P268" s="236"/>
      <c r="Q268" s="236"/>
      <c r="R268" s="145"/>
      <c r="T268" s="146" t="s">
        <v>5</v>
      </c>
      <c r="U268" s="43" t="s">
        <v>44</v>
      </c>
      <c r="V268" s="147">
        <v>0.03</v>
      </c>
      <c r="W268" s="147">
        <f>V268*K268</f>
        <v>67.458749999999995</v>
      </c>
      <c r="X268" s="147">
        <v>0</v>
      </c>
      <c r="Y268" s="147">
        <f>X268*K268</f>
        <v>0</v>
      </c>
      <c r="Z268" s="147">
        <v>0</v>
      </c>
      <c r="AA268" s="148">
        <f>Z268*K268</f>
        <v>0</v>
      </c>
      <c r="AR268" s="21" t="s">
        <v>146</v>
      </c>
      <c r="AT268" s="21" t="s">
        <v>142</v>
      </c>
      <c r="AU268" s="21" t="s">
        <v>104</v>
      </c>
      <c r="AY268" s="21" t="s">
        <v>140</v>
      </c>
      <c r="BE268" s="149">
        <f>IF(U268="základní",N268,0)</f>
        <v>89495.28</v>
      </c>
      <c r="BF268" s="149">
        <f>IF(U268="snížená",N268,0)</f>
        <v>0</v>
      </c>
      <c r="BG268" s="149">
        <f>IF(U268="zákl. přenesená",N268,0)</f>
        <v>0</v>
      </c>
      <c r="BH268" s="149">
        <f>IF(U268="sníž. přenesená",N268,0)</f>
        <v>0</v>
      </c>
      <c r="BI268" s="149">
        <f>IF(U268="nulová",N268,0)</f>
        <v>0</v>
      </c>
      <c r="BJ268" s="21" t="s">
        <v>87</v>
      </c>
      <c r="BK268" s="149">
        <f>ROUND(L268*K268,2)</f>
        <v>89495.28</v>
      </c>
      <c r="BL268" s="21" t="s">
        <v>146</v>
      </c>
      <c r="BM268" s="21" t="s">
        <v>646</v>
      </c>
    </row>
    <row r="269" spans="2:65" s="10" customFormat="1" ht="14.4" customHeight="1">
      <c r="B269" s="150"/>
      <c r="C269" s="151"/>
      <c r="D269" s="151"/>
      <c r="E269" s="152" t="s">
        <v>5</v>
      </c>
      <c r="F269" s="237" t="s">
        <v>647</v>
      </c>
      <c r="G269" s="238"/>
      <c r="H269" s="238"/>
      <c r="I269" s="238"/>
      <c r="J269" s="151"/>
      <c r="K269" s="153">
        <v>2352.8249999999998</v>
      </c>
      <c r="L269" s="151"/>
      <c r="M269" s="151"/>
      <c r="N269" s="151"/>
      <c r="O269" s="151"/>
      <c r="P269" s="151"/>
      <c r="Q269" s="151"/>
      <c r="R269" s="154"/>
      <c r="T269" s="155"/>
      <c r="U269" s="151"/>
      <c r="V269" s="151"/>
      <c r="W269" s="151"/>
      <c r="X269" s="151"/>
      <c r="Y269" s="151"/>
      <c r="Z269" s="151"/>
      <c r="AA269" s="156"/>
      <c r="AT269" s="157" t="s">
        <v>149</v>
      </c>
      <c r="AU269" s="157" t="s">
        <v>104</v>
      </c>
      <c r="AV269" s="10" t="s">
        <v>104</v>
      </c>
      <c r="AW269" s="10" t="s">
        <v>35</v>
      </c>
      <c r="AX269" s="10" t="s">
        <v>79</v>
      </c>
      <c r="AY269" s="157" t="s">
        <v>140</v>
      </c>
    </row>
    <row r="270" spans="2:65" s="12" customFormat="1" ht="14.4" customHeight="1">
      <c r="B270" s="170"/>
      <c r="C270" s="171"/>
      <c r="D270" s="171"/>
      <c r="E270" s="172" t="s">
        <v>5</v>
      </c>
      <c r="F270" s="247" t="s">
        <v>648</v>
      </c>
      <c r="G270" s="248"/>
      <c r="H270" s="248"/>
      <c r="I270" s="248"/>
      <c r="J270" s="171"/>
      <c r="K270" s="172" t="s">
        <v>5</v>
      </c>
      <c r="L270" s="171"/>
      <c r="M270" s="171"/>
      <c r="N270" s="171"/>
      <c r="O270" s="171"/>
      <c r="P270" s="171"/>
      <c r="Q270" s="171"/>
      <c r="R270" s="173"/>
      <c r="T270" s="174"/>
      <c r="U270" s="171"/>
      <c r="V270" s="171"/>
      <c r="W270" s="171"/>
      <c r="X270" s="171"/>
      <c r="Y270" s="171"/>
      <c r="Z270" s="171"/>
      <c r="AA270" s="175"/>
      <c r="AT270" s="176" t="s">
        <v>149</v>
      </c>
      <c r="AU270" s="176" t="s">
        <v>104</v>
      </c>
      <c r="AV270" s="12" t="s">
        <v>87</v>
      </c>
      <c r="AW270" s="12" t="s">
        <v>35</v>
      </c>
      <c r="AX270" s="12" t="s">
        <v>79</v>
      </c>
      <c r="AY270" s="176" t="s">
        <v>140</v>
      </c>
    </row>
    <row r="271" spans="2:65" s="10" customFormat="1" ht="14.4" customHeight="1">
      <c r="B271" s="150"/>
      <c r="C271" s="151"/>
      <c r="D271" s="151"/>
      <c r="E271" s="152" t="s">
        <v>5</v>
      </c>
      <c r="F271" s="245" t="s">
        <v>649</v>
      </c>
      <c r="G271" s="246"/>
      <c r="H271" s="246"/>
      <c r="I271" s="246"/>
      <c r="J271" s="151"/>
      <c r="K271" s="153">
        <v>-104.2</v>
      </c>
      <c r="L271" s="151"/>
      <c r="M271" s="151"/>
      <c r="N271" s="151"/>
      <c r="O271" s="151"/>
      <c r="P271" s="151"/>
      <c r="Q271" s="151"/>
      <c r="R271" s="154"/>
      <c r="T271" s="155"/>
      <c r="U271" s="151"/>
      <c r="V271" s="151"/>
      <c r="W271" s="151"/>
      <c r="X271" s="151"/>
      <c r="Y271" s="151"/>
      <c r="Z271" s="151"/>
      <c r="AA271" s="156"/>
      <c r="AT271" s="157" t="s">
        <v>149</v>
      </c>
      <c r="AU271" s="157" t="s">
        <v>104</v>
      </c>
      <c r="AV271" s="10" t="s">
        <v>104</v>
      </c>
      <c r="AW271" s="10" t="s">
        <v>35</v>
      </c>
      <c r="AX271" s="10" t="s">
        <v>79</v>
      </c>
      <c r="AY271" s="157" t="s">
        <v>140</v>
      </c>
    </row>
    <row r="272" spans="2:65" s="11" customFormat="1" ht="14.4" customHeight="1">
      <c r="B272" s="158"/>
      <c r="C272" s="159"/>
      <c r="D272" s="159"/>
      <c r="E272" s="160" t="s">
        <v>5</v>
      </c>
      <c r="F272" s="239" t="s">
        <v>150</v>
      </c>
      <c r="G272" s="240"/>
      <c r="H272" s="240"/>
      <c r="I272" s="240"/>
      <c r="J272" s="159"/>
      <c r="K272" s="161">
        <v>2248.625</v>
      </c>
      <c r="L272" s="159"/>
      <c r="M272" s="159"/>
      <c r="N272" s="159"/>
      <c r="O272" s="159"/>
      <c r="P272" s="159"/>
      <c r="Q272" s="159"/>
      <c r="R272" s="162"/>
      <c r="T272" s="163"/>
      <c r="U272" s="159"/>
      <c r="V272" s="159"/>
      <c r="W272" s="159"/>
      <c r="X272" s="159"/>
      <c r="Y272" s="159"/>
      <c r="Z272" s="159"/>
      <c r="AA272" s="164"/>
      <c r="AT272" s="165" t="s">
        <v>149</v>
      </c>
      <c r="AU272" s="165" t="s">
        <v>104</v>
      </c>
      <c r="AV272" s="11" t="s">
        <v>146</v>
      </c>
      <c r="AW272" s="11" t="s">
        <v>35</v>
      </c>
      <c r="AX272" s="11" t="s">
        <v>87</v>
      </c>
      <c r="AY272" s="165" t="s">
        <v>140</v>
      </c>
    </row>
    <row r="273" spans="2:65" s="1" customFormat="1" ht="22.8" customHeight="1">
      <c r="B273" s="140"/>
      <c r="C273" s="141" t="s">
        <v>442</v>
      </c>
      <c r="D273" s="141" t="s">
        <v>142</v>
      </c>
      <c r="E273" s="142" t="s">
        <v>437</v>
      </c>
      <c r="F273" s="235" t="s">
        <v>438</v>
      </c>
      <c r="G273" s="235"/>
      <c r="H273" s="235"/>
      <c r="I273" s="235"/>
      <c r="J273" s="143" t="s">
        <v>248</v>
      </c>
      <c r="K273" s="144">
        <v>33729.375</v>
      </c>
      <c r="L273" s="236">
        <v>8.8699999999999992</v>
      </c>
      <c r="M273" s="236"/>
      <c r="N273" s="236">
        <f>ROUND(L273*K273,2)</f>
        <v>299179.56</v>
      </c>
      <c r="O273" s="236"/>
      <c r="P273" s="236"/>
      <c r="Q273" s="236"/>
      <c r="R273" s="145"/>
      <c r="T273" s="146" t="s">
        <v>5</v>
      </c>
      <c r="U273" s="43" t="s">
        <v>44</v>
      </c>
      <c r="V273" s="147">
        <v>2E-3</v>
      </c>
      <c r="W273" s="147">
        <f>V273*K273</f>
        <v>67.458749999999995</v>
      </c>
      <c r="X273" s="147">
        <v>0</v>
      </c>
      <c r="Y273" s="147">
        <f>X273*K273</f>
        <v>0</v>
      </c>
      <c r="Z273" s="147">
        <v>0</v>
      </c>
      <c r="AA273" s="148">
        <f>Z273*K273</f>
        <v>0</v>
      </c>
      <c r="AR273" s="21" t="s">
        <v>146</v>
      </c>
      <c r="AT273" s="21" t="s">
        <v>142</v>
      </c>
      <c r="AU273" s="21" t="s">
        <v>104</v>
      </c>
      <c r="AY273" s="21" t="s">
        <v>140</v>
      </c>
      <c r="BE273" s="149">
        <f>IF(U273="základní",N273,0)</f>
        <v>299179.56</v>
      </c>
      <c r="BF273" s="149">
        <f>IF(U273="snížená",N273,0)</f>
        <v>0</v>
      </c>
      <c r="BG273" s="149">
        <f>IF(U273="zákl. přenesená",N273,0)</f>
        <v>0</v>
      </c>
      <c r="BH273" s="149">
        <f>IF(U273="sníž. přenesená",N273,0)</f>
        <v>0</v>
      </c>
      <c r="BI273" s="149">
        <f>IF(U273="nulová",N273,0)</f>
        <v>0</v>
      </c>
      <c r="BJ273" s="21" t="s">
        <v>87</v>
      </c>
      <c r="BK273" s="149">
        <f>ROUND(L273*K273,2)</f>
        <v>299179.56</v>
      </c>
      <c r="BL273" s="21" t="s">
        <v>146</v>
      </c>
      <c r="BM273" s="21" t="s">
        <v>650</v>
      </c>
    </row>
    <row r="274" spans="2:65" s="12" customFormat="1" ht="14.4" customHeight="1">
      <c r="B274" s="170"/>
      <c r="C274" s="171"/>
      <c r="D274" s="171"/>
      <c r="E274" s="172" t="s">
        <v>5</v>
      </c>
      <c r="F274" s="243" t="s">
        <v>440</v>
      </c>
      <c r="G274" s="244"/>
      <c r="H274" s="244"/>
      <c r="I274" s="244"/>
      <c r="J274" s="171"/>
      <c r="K274" s="172" t="s">
        <v>5</v>
      </c>
      <c r="L274" s="171"/>
      <c r="M274" s="171"/>
      <c r="N274" s="171"/>
      <c r="O274" s="171"/>
      <c r="P274" s="171"/>
      <c r="Q274" s="171"/>
      <c r="R274" s="173"/>
      <c r="T274" s="174"/>
      <c r="U274" s="171"/>
      <c r="V274" s="171"/>
      <c r="W274" s="171"/>
      <c r="X274" s="171"/>
      <c r="Y274" s="171"/>
      <c r="Z274" s="171"/>
      <c r="AA274" s="175"/>
      <c r="AT274" s="176" t="s">
        <v>149</v>
      </c>
      <c r="AU274" s="176" t="s">
        <v>104</v>
      </c>
      <c r="AV274" s="12" t="s">
        <v>87</v>
      </c>
      <c r="AW274" s="12" t="s">
        <v>35</v>
      </c>
      <c r="AX274" s="12" t="s">
        <v>79</v>
      </c>
      <c r="AY274" s="176" t="s">
        <v>140</v>
      </c>
    </row>
    <row r="275" spans="2:65" s="10" customFormat="1" ht="14.4" customHeight="1">
      <c r="B275" s="150"/>
      <c r="C275" s="151"/>
      <c r="D275" s="151"/>
      <c r="E275" s="152" t="s">
        <v>5</v>
      </c>
      <c r="F275" s="245" t="s">
        <v>651</v>
      </c>
      <c r="G275" s="246"/>
      <c r="H275" s="246"/>
      <c r="I275" s="246"/>
      <c r="J275" s="151"/>
      <c r="K275" s="153">
        <v>33729.375</v>
      </c>
      <c r="L275" s="151"/>
      <c r="M275" s="151"/>
      <c r="N275" s="151"/>
      <c r="O275" s="151"/>
      <c r="P275" s="151"/>
      <c r="Q275" s="151"/>
      <c r="R275" s="154"/>
      <c r="T275" s="155"/>
      <c r="U275" s="151"/>
      <c r="V275" s="151"/>
      <c r="W275" s="151"/>
      <c r="X275" s="151"/>
      <c r="Y275" s="151"/>
      <c r="Z275" s="151"/>
      <c r="AA275" s="156"/>
      <c r="AT275" s="157" t="s">
        <v>149</v>
      </c>
      <c r="AU275" s="157" t="s">
        <v>104</v>
      </c>
      <c r="AV275" s="10" t="s">
        <v>104</v>
      </c>
      <c r="AW275" s="10" t="s">
        <v>35</v>
      </c>
      <c r="AX275" s="10" t="s">
        <v>79</v>
      </c>
      <c r="AY275" s="157" t="s">
        <v>140</v>
      </c>
    </row>
    <row r="276" spans="2:65" s="11" customFormat="1" ht="14.4" customHeight="1">
      <c r="B276" s="158"/>
      <c r="C276" s="159"/>
      <c r="D276" s="159"/>
      <c r="E276" s="160" t="s">
        <v>5</v>
      </c>
      <c r="F276" s="239" t="s">
        <v>150</v>
      </c>
      <c r="G276" s="240"/>
      <c r="H276" s="240"/>
      <c r="I276" s="240"/>
      <c r="J276" s="159"/>
      <c r="K276" s="161">
        <v>33729.375</v>
      </c>
      <c r="L276" s="159"/>
      <c r="M276" s="159"/>
      <c r="N276" s="159"/>
      <c r="O276" s="159"/>
      <c r="P276" s="159"/>
      <c r="Q276" s="159"/>
      <c r="R276" s="162"/>
      <c r="T276" s="163"/>
      <c r="U276" s="159"/>
      <c r="V276" s="159"/>
      <c r="W276" s="159"/>
      <c r="X276" s="159"/>
      <c r="Y276" s="159"/>
      <c r="Z276" s="159"/>
      <c r="AA276" s="164"/>
      <c r="AT276" s="165" t="s">
        <v>149</v>
      </c>
      <c r="AU276" s="165" t="s">
        <v>104</v>
      </c>
      <c r="AV276" s="11" t="s">
        <v>146</v>
      </c>
      <c r="AW276" s="11" t="s">
        <v>35</v>
      </c>
      <c r="AX276" s="11" t="s">
        <v>87</v>
      </c>
      <c r="AY276" s="165" t="s">
        <v>140</v>
      </c>
    </row>
    <row r="277" spans="2:65" s="1" customFormat="1" ht="22.8" customHeight="1">
      <c r="B277" s="140"/>
      <c r="C277" s="141" t="s">
        <v>447</v>
      </c>
      <c r="D277" s="141" t="s">
        <v>142</v>
      </c>
      <c r="E277" s="142" t="s">
        <v>443</v>
      </c>
      <c r="F277" s="235" t="s">
        <v>444</v>
      </c>
      <c r="G277" s="235"/>
      <c r="H277" s="235"/>
      <c r="I277" s="235"/>
      <c r="J277" s="143" t="s">
        <v>248</v>
      </c>
      <c r="K277" s="144">
        <v>2090.1640000000002</v>
      </c>
      <c r="L277" s="236">
        <v>545</v>
      </c>
      <c r="M277" s="236"/>
      <c r="N277" s="236">
        <f>ROUND(L277*K277,2)</f>
        <v>1139139.3799999999</v>
      </c>
      <c r="O277" s="236"/>
      <c r="P277" s="236"/>
      <c r="Q277" s="236"/>
      <c r="R277" s="145"/>
      <c r="T277" s="146" t="s">
        <v>5</v>
      </c>
      <c r="U277" s="43" t="s">
        <v>44</v>
      </c>
      <c r="V277" s="147">
        <v>0.83499999999999996</v>
      </c>
      <c r="W277" s="147">
        <f>V277*K277</f>
        <v>1745.2869400000002</v>
      </c>
      <c r="X277" s="147">
        <v>0</v>
      </c>
      <c r="Y277" s="147">
        <f>X277*K277</f>
        <v>0</v>
      </c>
      <c r="Z277" s="147">
        <v>0</v>
      </c>
      <c r="AA277" s="148">
        <f>Z277*K277</f>
        <v>0</v>
      </c>
      <c r="AR277" s="21" t="s">
        <v>146</v>
      </c>
      <c r="AT277" s="21" t="s">
        <v>142</v>
      </c>
      <c r="AU277" s="21" t="s">
        <v>104</v>
      </c>
      <c r="AY277" s="21" t="s">
        <v>140</v>
      </c>
      <c r="BE277" s="149">
        <f>IF(U277="základní",N277,0)</f>
        <v>1139139.3799999999</v>
      </c>
      <c r="BF277" s="149">
        <f>IF(U277="snížená",N277,0)</f>
        <v>0</v>
      </c>
      <c r="BG277" s="149">
        <f>IF(U277="zákl. přenesená",N277,0)</f>
        <v>0</v>
      </c>
      <c r="BH277" s="149">
        <f>IF(U277="sníž. přenesená",N277,0)</f>
        <v>0</v>
      </c>
      <c r="BI277" s="149">
        <f>IF(U277="nulová",N277,0)</f>
        <v>0</v>
      </c>
      <c r="BJ277" s="21" t="s">
        <v>87</v>
      </c>
      <c r="BK277" s="149">
        <f>ROUND(L277*K277,2)</f>
        <v>1139139.3799999999</v>
      </c>
      <c r="BL277" s="21" t="s">
        <v>146</v>
      </c>
      <c r="BM277" s="21" t="s">
        <v>652</v>
      </c>
    </row>
    <row r="278" spans="2:65" s="10" customFormat="1" ht="14.4" customHeight="1">
      <c r="B278" s="150"/>
      <c r="C278" s="151"/>
      <c r="D278" s="151"/>
      <c r="E278" s="152" t="s">
        <v>5</v>
      </c>
      <c r="F278" s="237" t="s">
        <v>653</v>
      </c>
      <c r="G278" s="238"/>
      <c r="H278" s="238"/>
      <c r="I278" s="238"/>
      <c r="J278" s="151"/>
      <c r="K278" s="153">
        <v>2090.1640000000002</v>
      </c>
      <c r="L278" s="151"/>
      <c r="M278" s="151"/>
      <c r="N278" s="151"/>
      <c r="O278" s="151"/>
      <c r="P278" s="151"/>
      <c r="Q278" s="151"/>
      <c r="R278" s="154"/>
      <c r="T278" s="155"/>
      <c r="U278" s="151"/>
      <c r="V278" s="151"/>
      <c r="W278" s="151"/>
      <c r="X278" s="151"/>
      <c r="Y278" s="151"/>
      <c r="Z278" s="151"/>
      <c r="AA278" s="156"/>
      <c r="AT278" s="157" t="s">
        <v>149</v>
      </c>
      <c r="AU278" s="157" t="s">
        <v>104</v>
      </c>
      <c r="AV278" s="10" t="s">
        <v>104</v>
      </c>
      <c r="AW278" s="10" t="s">
        <v>35</v>
      </c>
      <c r="AX278" s="10" t="s">
        <v>79</v>
      </c>
      <c r="AY278" s="157" t="s">
        <v>140</v>
      </c>
    </row>
    <row r="279" spans="2:65" s="11" customFormat="1" ht="14.4" customHeight="1">
      <c r="B279" s="158"/>
      <c r="C279" s="159"/>
      <c r="D279" s="159"/>
      <c r="E279" s="160" t="s">
        <v>5</v>
      </c>
      <c r="F279" s="239" t="s">
        <v>150</v>
      </c>
      <c r="G279" s="240"/>
      <c r="H279" s="240"/>
      <c r="I279" s="240"/>
      <c r="J279" s="159"/>
      <c r="K279" s="161">
        <v>2090.1640000000002</v>
      </c>
      <c r="L279" s="159"/>
      <c r="M279" s="159"/>
      <c r="N279" s="159"/>
      <c r="O279" s="159"/>
      <c r="P279" s="159"/>
      <c r="Q279" s="159"/>
      <c r="R279" s="162"/>
      <c r="T279" s="163"/>
      <c r="U279" s="159"/>
      <c r="V279" s="159"/>
      <c r="W279" s="159"/>
      <c r="X279" s="159"/>
      <c r="Y279" s="159"/>
      <c r="Z279" s="159"/>
      <c r="AA279" s="164"/>
      <c r="AT279" s="165" t="s">
        <v>149</v>
      </c>
      <c r="AU279" s="165" t="s">
        <v>104</v>
      </c>
      <c r="AV279" s="11" t="s">
        <v>146</v>
      </c>
      <c r="AW279" s="11" t="s">
        <v>35</v>
      </c>
      <c r="AX279" s="11" t="s">
        <v>87</v>
      </c>
      <c r="AY279" s="165" t="s">
        <v>140</v>
      </c>
    </row>
    <row r="280" spans="2:65" s="1" customFormat="1" ht="22.8" customHeight="1">
      <c r="B280" s="140"/>
      <c r="C280" s="141" t="s">
        <v>452</v>
      </c>
      <c r="D280" s="141" t="s">
        <v>142</v>
      </c>
      <c r="E280" s="142" t="s">
        <v>448</v>
      </c>
      <c r="F280" s="235" t="s">
        <v>449</v>
      </c>
      <c r="G280" s="235"/>
      <c r="H280" s="235"/>
      <c r="I280" s="235"/>
      <c r="J280" s="143" t="s">
        <v>248</v>
      </c>
      <c r="K280" s="144">
        <v>31352.46</v>
      </c>
      <c r="L280" s="236">
        <v>15.1</v>
      </c>
      <c r="M280" s="236"/>
      <c r="N280" s="236">
        <f>ROUND(L280*K280,2)</f>
        <v>473422.15</v>
      </c>
      <c r="O280" s="236"/>
      <c r="P280" s="236"/>
      <c r="Q280" s="236"/>
      <c r="R280" s="145"/>
      <c r="T280" s="146" t="s">
        <v>5</v>
      </c>
      <c r="U280" s="43" t="s">
        <v>44</v>
      </c>
      <c r="V280" s="147">
        <v>4.0000000000000001E-3</v>
      </c>
      <c r="W280" s="147">
        <f>V280*K280</f>
        <v>125.40984</v>
      </c>
      <c r="X280" s="147">
        <v>0</v>
      </c>
      <c r="Y280" s="147">
        <f>X280*K280</f>
        <v>0</v>
      </c>
      <c r="Z280" s="147">
        <v>0</v>
      </c>
      <c r="AA280" s="148">
        <f>Z280*K280</f>
        <v>0</v>
      </c>
      <c r="AR280" s="21" t="s">
        <v>146</v>
      </c>
      <c r="AT280" s="21" t="s">
        <v>142</v>
      </c>
      <c r="AU280" s="21" t="s">
        <v>104</v>
      </c>
      <c r="AY280" s="21" t="s">
        <v>140</v>
      </c>
      <c r="BE280" s="149">
        <f>IF(U280="základní",N280,0)</f>
        <v>473422.15</v>
      </c>
      <c r="BF280" s="149">
        <f>IF(U280="snížená",N280,0)</f>
        <v>0</v>
      </c>
      <c r="BG280" s="149">
        <f>IF(U280="zákl. přenesená",N280,0)</f>
        <v>0</v>
      </c>
      <c r="BH280" s="149">
        <f>IF(U280="sníž. přenesená",N280,0)</f>
        <v>0</v>
      </c>
      <c r="BI280" s="149">
        <f>IF(U280="nulová",N280,0)</f>
        <v>0</v>
      </c>
      <c r="BJ280" s="21" t="s">
        <v>87</v>
      </c>
      <c r="BK280" s="149">
        <f>ROUND(L280*K280,2)</f>
        <v>473422.15</v>
      </c>
      <c r="BL280" s="21" t="s">
        <v>146</v>
      </c>
      <c r="BM280" s="21" t="s">
        <v>654</v>
      </c>
    </row>
    <row r="281" spans="2:65" s="12" customFormat="1" ht="14.4" customHeight="1">
      <c r="B281" s="170"/>
      <c r="C281" s="171"/>
      <c r="D281" s="171"/>
      <c r="E281" s="172" t="s">
        <v>5</v>
      </c>
      <c r="F281" s="243" t="s">
        <v>440</v>
      </c>
      <c r="G281" s="244"/>
      <c r="H281" s="244"/>
      <c r="I281" s="244"/>
      <c r="J281" s="171"/>
      <c r="K281" s="172" t="s">
        <v>5</v>
      </c>
      <c r="L281" s="171"/>
      <c r="M281" s="171"/>
      <c r="N281" s="171"/>
      <c r="O281" s="171"/>
      <c r="P281" s="171"/>
      <c r="Q281" s="171"/>
      <c r="R281" s="173"/>
      <c r="T281" s="174"/>
      <c r="U281" s="171"/>
      <c r="V281" s="171"/>
      <c r="W281" s="171"/>
      <c r="X281" s="171"/>
      <c r="Y281" s="171"/>
      <c r="Z281" s="171"/>
      <c r="AA281" s="175"/>
      <c r="AT281" s="176" t="s">
        <v>149</v>
      </c>
      <c r="AU281" s="176" t="s">
        <v>104</v>
      </c>
      <c r="AV281" s="12" t="s">
        <v>87</v>
      </c>
      <c r="AW281" s="12" t="s">
        <v>35</v>
      </c>
      <c r="AX281" s="12" t="s">
        <v>79</v>
      </c>
      <c r="AY281" s="176" t="s">
        <v>140</v>
      </c>
    </row>
    <row r="282" spans="2:65" s="10" customFormat="1" ht="14.4" customHeight="1">
      <c r="B282" s="150"/>
      <c r="C282" s="151"/>
      <c r="D282" s="151"/>
      <c r="E282" s="152" t="s">
        <v>5</v>
      </c>
      <c r="F282" s="245" t="s">
        <v>655</v>
      </c>
      <c r="G282" s="246"/>
      <c r="H282" s="246"/>
      <c r="I282" s="246"/>
      <c r="J282" s="151"/>
      <c r="K282" s="153">
        <v>31352.46</v>
      </c>
      <c r="L282" s="151"/>
      <c r="M282" s="151"/>
      <c r="N282" s="151"/>
      <c r="O282" s="151"/>
      <c r="P282" s="151"/>
      <c r="Q282" s="151"/>
      <c r="R282" s="154"/>
      <c r="T282" s="155"/>
      <c r="U282" s="151"/>
      <c r="V282" s="151"/>
      <c r="W282" s="151"/>
      <c r="X282" s="151"/>
      <c r="Y282" s="151"/>
      <c r="Z282" s="151"/>
      <c r="AA282" s="156"/>
      <c r="AT282" s="157" t="s">
        <v>149</v>
      </c>
      <c r="AU282" s="157" t="s">
        <v>104</v>
      </c>
      <c r="AV282" s="10" t="s">
        <v>104</v>
      </c>
      <c r="AW282" s="10" t="s">
        <v>35</v>
      </c>
      <c r="AX282" s="10" t="s">
        <v>79</v>
      </c>
      <c r="AY282" s="157" t="s">
        <v>140</v>
      </c>
    </row>
    <row r="283" spans="2:65" s="11" customFormat="1" ht="14.4" customHeight="1">
      <c r="B283" s="158"/>
      <c r="C283" s="159"/>
      <c r="D283" s="159"/>
      <c r="E283" s="160" t="s">
        <v>5</v>
      </c>
      <c r="F283" s="239" t="s">
        <v>150</v>
      </c>
      <c r="G283" s="240"/>
      <c r="H283" s="240"/>
      <c r="I283" s="240"/>
      <c r="J283" s="159"/>
      <c r="K283" s="161">
        <v>31352.46</v>
      </c>
      <c r="L283" s="159"/>
      <c r="M283" s="159"/>
      <c r="N283" s="159"/>
      <c r="O283" s="159"/>
      <c r="P283" s="159"/>
      <c r="Q283" s="159"/>
      <c r="R283" s="162"/>
      <c r="T283" s="163"/>
      <c r="U283" s="159"/>
      <c r="V283" s="159"/>
      <c r="W283" s="159"/>
      <c r="X283" s="159"/>
      <c r="Y283" s="159"/>
      <c r="Z283" s="159"/>
      <c r="AA283" s="164"/>
      <c r="AT283" s="165" t="s">
        <v>149</v>
      </c>
      <c r="AU283" s="165" t="s">
        <v>104</v>
      </c>
      <c r="AV283" s="11" t="s">
        <v>146</v>
      </c>
      <c r="AW283" s="11" t="s">
        <v>35</v>
      </c>
      <c r="AX283" s="11" t="s">
        <v>87</v>
      </c>
      <c r="AY283" s="165" t="s">
        <v>140</v>
      </c>
    </row>
    <row r="284" spans="2:65" s="1" customFormat="1" ht="22.8" customHeight="1">
      <c r="B284" s="140"/>
      <c r="C284" s="141" t="s">
        <v>456</v>
      </c>
      <c r="D284" s="141" t="s">
        <v>142</v>
      </c>
      <c r="E284" s="142" t="s">
        <v>453</v>
      </c>
      <c r="F284" s="235" t="s">
        <v>454</v>
      </c>
      <c r="G284" s="235"/>
      <c r="H284" s="235"/>
      <c r="I284" s="235"/>
      <c r="J284" s="143" t="s">
        <v>248</v>
      </c>
      <c r="K284" s="144">
        <v>2248.625</v>
      </c>
      <c r="L284" s="236">
        <v>150</v>
      </c>
      <c r="M284" s="236"/>
      <c r="N284" s="236">
        <f>ROUND(L284*K284,2)</f>
        <v>337293.75</v>
      </c>
      <c r="O284" s="236"/>
      <c r="P284" s="236"/>
      <c r="Q284" s="236"/>
      <c r="R284" s="145"/>
      <c r="T284" s="146" t="s">
        <v>5</v>
      </c>
      <c r="U284" s="43" t="s">
        <v>44</v>
      </c>
      <c r="V284" s="147">
        <v>0.159</v>
      </c>
      <c r="W284" s="147">
        <f>V284*K284</f>
        <v>357.53137500000003</v>
      </c>
      <c r="X284" s="147">
        <v>0</v>
      </c>
      <c r="Y284" s="147">
        <f>X284*K284</f>
        <v>0</v>
      </c>
      <c r="Z284" s="147">
        <v>0</v>
      </c>
      <c r="AA284" s="148">
        <f>Z284*K284</f>
        <v>0</v>
      </c>
      <c r="AR284" s="21" t="s">
        <v>146</v>
      </c>
      <c r="AT284" s="21" t="s">
        <v>142</v>
      </c>
      <c r="AU284" s="21" t="s">
        <v>104</v>
      </c>
      <c r="AY284" s="21" t="s">
        <v>140</v>
      </c>
      <c r="BE284" s="149">
        <f>IF(U284="základní",N284,0)</f>
        <v>337293.75</v>
      </c>
      <c r="BF284" s="149">
        <f>IF(U284="snížená",N284,0)</f>
        <v>0</v>
      </c>
      <c r="BG284" s="149">
        <f>IF(U284="zákl. přenesená",N284,0)</f>
        <v>0</v>
      </c>
      <c r="BH284" s="149">
        <f>IF(U284="sníž. přenesená",N284,0)</f>
        <v>0</v>
      </c>
      <c r="BI284" s="149">
        <f>IF(U284="nulová",N284,0)</f>
        <v>0</v>
      </c>
      <c r="BJ284" s="21" t="s">
        <v>87</v>
      </c>
      <c r="BK284" s="149">
        <f>ROUND(L284*K284,2)</f>
        <v>337293.75</v>
      </c>
      <c r="BL284" s="21" t="s">
        <v>146</v>
      </c>
      <c r="BM284" s="21" t="s">
        <v>656</v>
      </c>
    </row>
    <row r="285" spans="2:65" s="1" customFormat="1" ht="34.200000000000003" customHeight="1">
      <c r="B285" s="140"/>
      <c r="C285" s="141" t="s">
        <v>460</v>
      </c>
      <c r="D285" s="141" t="s">
        <v>142</v>
      </c>
      <c r="E285" s="142" t="s">
        <v>457</v>
      </c>
      <c r="F285" s="235" t="s">
        <v>458</v>
      </c>
      <c r="G285" s="235"/>
      <c r="H285" s="235"/>
      <c r="I285" s="235"/>
      <c r="J285" s="143" t="s">
        <v>248</v>
      </c>
      <c r="K285" s="144">
        <v>2090.1640000000002</v>
      </c>
      <c r="L285" s="236">
        <v>458</v>
      </c>
      <c r="M285" s="236"/>
      <c r="N285" s="236">
        <f>ROUND(L285*K285,2)</f>
        <v>957295.11</v>
      </c>
      <c r="O285" s="236"/>
      <c r="P285" s="236"/>
      <c r="Q285" s="236"/>
      <c r="R285" s="145"/>
      <c r="T285" s="146" t="s">
        <v>5</v>
      </c>
      <c r="U285" s="43" t="s">
        <v>44</v>
      </c>
      <c r="V285" s="147">
        <v>0.376</v>
      </c>
      <c r="W285" s="147">
        <f>V285*K285</f>
        <v>785.9016640000001</v>
      </c>
      <c r="X285" s="147">
        <v>0</v>
      </c>
      <c r="Y285" s="147">
        <f>X285*K285</f>
        <v>0</v>
      </c>
      <c r="Z285" s="147">
        <v>0</v>
      </c>
      <c r="AA285" s="148">
        <f>Z285*K285</f>
        <v>0</v>
      </c>
      <c r="AR285" s="21" t="s">
        <v>146</v>
      </c>
      <c r="AT285" s="21" t="s">
        <v>142</v>
      </c>
      <c r="AU285" s="21" t="s">
        <v>104</v>
      </c>
      <c r="AY285" s="21" t="s">
        <v>140</v>
      </c>
      <c r="BE285" s="149">
        <f>IF(U285="základní",N285,0)</f>
        <v>957295.11</v>
      </c>
      <c r="BF285" s="149">
        <f>IF(U285="snížená",N285,0)</f>
        <v>0</v>
      </c>
      <c r="BG285" s="149">
        <f>IF(U285="zákl. přenesená",N285,0)</f>
        <v>0</v>
      </c>
      <c r="BH285" s="149">
        <f>IF(U285="sníž. přenesená",N285,0)</f>
        <v>0</v>
      </c>
      <c r="BI285" s="149">
        <f>IF(U285="nulová",N285,0)</f>
        <v>0</v>
      </c>
      <c r="BJ285" s="21" t="s">
        <v>87</v>
      </c>
      <c r="BK285" s="149">
        <f>ROUND(L285*K285,2)</f>
        <v>957295.11</v>
      </c>
      <c r="BL285" s="21" t="s">
        <v>146</v>
      </c>
      <c r="BM285" s="21" t="s">
        <v>657</v>
      </c>
    </row>
    <row r="286" spans="2:65" s="1" customFormat="1" ht="34.200000000000003" customHeight="1">
      <c r="B286" s="140"/>
      <c r="C286" s="141" t="s">
        <v>245</v>
      </c>
      <c r="D286" s="141" t="s">
        <v>142</v>
      </c>
      <c r="E286" s="142" t="s">
        <v>472</v>
      </c>
      <c r="F286" s="235" t="s">
        <v>473</v>
      </c>
      <c r="G286" s="235"/>
      <c r="H286" s="235"/>
      <c r="I286" s="235"/>
      <c r="J286" s="143" t="s">
        <v>248</v>
      </c>
      <c r="K286" s="144">
        <v>2088.96</v>
      </c>
      <c r="L286" s="236">
        <v>200</v>
      </c>
      <c r="M286" s="236"/>
      <c r="N286" s="236">
        <f>ROUND(L286*K286,2)</f>
        <v>417792</v>
      </c>
      <c r="O286" s="236"/>
      <c r="P286" s="236"/>
      <c r="Q286" s="236"/>
      <c r="R286" s="145"/>
      <c r="T286" s="146" t="s">
        <v>5</v>
      </c>
      <c r="U286" s="43" t="s">
        <v>44</v>
      </c>
      <c r="V286" s="147">
        <v>0</v>
      </c>
      <c r="W286" s="147">
        <f>V286*K286</f>
        <v>0</v>
      </c>
      <c r="X286" s="147">
        <v>0</v>
      </c>
      <c r="Y286" s="147">
        <f>X286*K286</f>
        <v>0</v>
      </c>
      <c r="Z286" s="147">
        <v>0</v>
      </c>
      <c r="AA286" s="148">
        <f>Z286*K286</f>
        <v>0</v>
      </c>
      <c r="AR286" s="21" t="s">
        <v>146</v>
      </c>
      <c r="AT286" s="21" t="s">
        <v>142</v>
      </c>
      <c r="AU286" s="21" t="s">
        <v>104</v>
      </c>
      <c r="AY286" s="21" t="s">
        <v>140</v>
      </c>
      <c r="BE286" s="149">
        <f>IF(U286="základní",N286,0)</f>
        <v>417792</v>
      </c>
      <c r="BF286" s="149">
        <f>IF(U286="snížená",N286,0)</f>
        <v>0</v>
      </c>
      <c r="BG286" s="149">
        <f>IF(U286="zákl. přenesená",N286,0)</f>
        <v>0</v>
      </c>
      <c r="BH286" s="149">
        <f>IF(U286="sníž. přenesená",N286,0)</f>
        <v>0</v>
      </c>
      <c r="BI286" s="149">
        <f>IF(U286="nulová",N286,0)</f>
        <v>0</v>
      </c>
      <c r="BJ286" s="21" t="s">
        <v>87</v>
      </c>
      <c r="BK286" s="149">
        <f>ROUND(L286*K286,2)</f>
        <v>417792</v>
      </c>
      <c r="BL286" s="21" t="s">
        <v>146</v>
      </c>
      <c r="BM286" s="21" t="s">
        <v>658</v>
      </c>
    </row>
    <row r="287" spans="2:65" s="1" customFormat="1" ht="34.200000000000003" customHeight="1">
      <c r="B287" s="140"/>
      <c r="C287" s="141" t="s">
        <v>192</v>
      </c>
      <c r="D287" s="141" t="s">
        <v>142</v>
      </c>
      <c r="E287" s="142" t="s">
        <v>659</v>
      </c>
      <c r="F287" s="235" t="s">
        <v>660</v>
      </c>
      <c r="G287" s="235"/>
      <c r="H287" s="235"/>
      <c r="I287" s="235"/>
      <c r="J287" s="143" t="s">
        <v>248</v>
      </c>
      <c r="K287" s="144">
        <v>1.204</v>
      </c>
      <c r="L287" s="236">
        <v>150</v>
      </c>
      <c r="M287" s="236"/>
      <c r="N287" s="236">
        <f>ROUND(L287*K287,2)</f>
        <v>180.6</v>
      </c>
      <c r="O287" s="236"/>
      <c r="P287" s="236"/>
      <c r="Q287" s="236"/>
      <c r="R287" s="145"/>
      <c r="T287" s="146" t="s">
        <v>5</v>
      </c>
      <c r="U287" s="43" t="s">
        <v>44</v>
      </c>
      <c r="V287" s="147">
        <v>0</v>
      </c>
      <c r="W287" s="147">
        <f>V287*K287</f>
        <v>0</v>
      </c>
      <c r="X287" s="147">
        <v>0</v>
      </c>
      <c r="Y287" s="147">
        <f>X287*K287</f>
        <v>0</v>
      </c>
      <c r="Z287" s="147">
        <v>0</v>
      </c>
      <c r="AA287" s="148">
        <f>Z287*K287</f>
        <v>0</v>
      </c>
      <c r="AR287" s="21" t="s">
        <v>146</v>
      </c>
      <c r="AT287" s="21" t="s">
        <v>142</v>
      </c>
      <c r="AU287" s="21" t="s">
        <v>104</v>
      </c>
      <c r="AY287" s="21" t="s">
        <v>140</v>
      </c>
      <c r="BE287" s="149">
        <f>IF(U287="základní",N287,0)</f>
        <v>180.6</v>
      </c>
      <c r="BF287" s="149">
        <f>IF(U287="snížená",N287,0)</f>
        <v>0</v>
      </c>
      <c r="BG287" s="149">
        <f>IF(U287="zákl. přenesená",N287,0)</f>
        <v>0</v>
      </c>
      <c r="BH287" s="149">
        <f>IF(U287="sníž. přenesená",N287,0)</f>
        <v>0</v>
      </c>
      <c r="BI287" s="149">
        <f>IF(U287="nulová",N287,0)</f>
        <v>0</v>
      </c>
      <c r="BJ287" s="21" t="s">
        <v>87</v>
      </c>
      <c r="BK287" s="149">
        <f>ROUND(L287*K287,2)</f>
        <v>180.6</v>
      </c>
      <c r="BL287" s="21" t="s">
        <v>146</v>
      </c>
      <c r="BM287" s="21" t="s">
        <v>661</v>
      </c>
    </row>
    <row r="288" spans="2:65" s="10" customFormat="1" ht="14.4" customHeight="1">
      <c r="B288" s="150"/>
      <c r="C288" s="151"/>
      <c r="D288" s="151"/>
      <c r="E288" s="152" t="s">
        <v>5</v>
      </c>
      <c r="F288" s="237" t="s">
        <v>662</v>
      </c>
      <c r="G288" s="238"/>
      <c r="H288" s="238"/>
      <c r="I288" s="238"/>
      <c r="J288" s="151"/>
      <c r="K288" s="153">
        <v>1.204</v>
      </c>
      <c r="L288" s="151"/>
      <c r="M288" s="151"/>
      <c r="N288" s="151"/>
      <c r="O288" s="151"/>
      <c r="P288" s="151"/>
      <c r="Q288" s="151"/>
      <c r="R288" s="154"/>
      <c r="T288" s="155"/>
      <c r="U288" s="151"/>
      <c r="V288" s="151"/>
      <c r="W288" s="151"/>
      <c r="X288" s="151"/>
      <c r="Y288" s="151"/>
      <c r="Z288" s="151"/>
      <c r="AA288" s="156"/>
      <c r="AT288" s="157" t="s">
        <v>149</v>
      </c>
      <c r="AU288" s="157" t="s">
        <v>104</v>
      </c>
      <c r="AV288" s="10" t="s">
        <v>104</v>
      </c>
      <c r="AW288" s="10" t="s">
        <v>35</v>
      </c>
      <c r="AX288" s="10" t="s">
        <v>79</v>
      </c>
      <c r="AY288" s="157" t="s">
        <v>140</v>
      </c>
    </row>
    <row r="289" spans="2:65" s="11" customFormat="1" ht="14.4" customHeight="1">
      <c r="B289" s="158"/>
      <c r="C289" s="159"/>
      <c r="D289" s="159"/>
      <c r="E289" s="160" t="s">
        <v>5</v>
      </c>
      <c r="F289" s="239" t="s">
        <v>150</v>
      </c>
      <c r="G289" s="240"/>
      <c r="H289" s="240"/>
      <c r="I289" s="240"/>
      <c r="J289" s="159"/>
      <c r="K289" s="161">
        <v>1.204</v>
      </c>
      <c r="L289" s="159"/>
      <c r="M289" s="159"/>
      <c r="N289" s="159"/>
      <c r="O289" s="159"/>
      <c r="P289" s="159"/>
      <c r="Q289" s="159"/>
      <c r="R289" s="162"/>
      <c r="T289" s="163"/>
      <c r="U289" s="159"/>
      <c r="V289" s="159"/>
      <c r="W289" s="159"/>
      <c r="X289" s="159"/>
      <c r="Y289" s="159"/>
      <c r="Z289" s="159"/>
      <c r="AA289" s="164"/>
      <c r="AT289" s="165" t="s">
        <v>149</v>
      </c>
      <c r="AU289" s="165" t="s">
        <v>104</v>
      </c>
      <c r="AV289" s="11" t="s">
        <v>146</v>
      </c>
      <c r="AW289" s="11" t="s">
        <v>35</v>
      </c>
      <c r="AX289" s="11" t="s">
        <v>87</v>
      </c>
      <c r="AY289" s="165" t="s">
        <v>140</v>
      </c>
    </row>
    <row r="290" spans="2:65" s="1" customFormat="1" ht="34.200000000000003" customHeight="1">
      <c r="B290" s="140"/>
      <c r="C290" s="141" t="s">
        <v>228</v>
      </c>
      <c r="D290" s="141" t="s">
        <v>142</v>
      </c>
      <c r="E290" s="142" t="s">
        <v>476</v>
      </c>
      <c r="F290" s="235" t="s">
        <v>477</v>
      </c>
      <c r="G290" s="235"/>
      <c r="H290" s="235"/>
      <c r="I290" s="235"/>
      <c r="J290" s="143" t="s">
        <v>248</v>
      </c>
      <c r="K290" s="144">
        <v>2248.625</v>
      </c>
      <c r="L290" s="236">
        <v>140</v>
      </c>
      <c r="M290" s="236"/>
      <c r="N290" s="236">
        <f>ROUND(L290*K290,2)</f>
        <v>314807.5</v>
      </c>
      <c r="O290" s="236"/>
      <c r="P290" s="236"/>
      <c r="Q290" s="236"/>
      <c r="R290" s="145"/>
      <c r="T290" s="146" t="s">
        <v>5</v>
      </c>
      <c r="U290" s="43" t="s">
        <v>44</v>
      </c>
      <c r="V290" s="147">
        <v>0</v>
      </c>
      <c r="W290" s="147">
        <f>V290*K290</f>
        <v>0</v>
      </c>
      <c r="X290" s="147">
        <v>0</v>
      </c>
      <c r="Y290" s="147">
        <f>X290*K290</f>
        <v>0</v>
      </c>
      <c r="Z290" s="147">
        <v>0</v>
      </c>
      <c r="AA290" s="148">
        <f>Z290*K290</f>
        <v>0</v>
      </c>
      <c r="AR290" s="21" t="s">
        <v>146</v>
      </c>
      <c r="AT290" s="21" t="s">
        <v>142</v>
      </c>
      <c r="AU290" s="21" t="s">
        <v>104</v>
      </c>
      <c r="AY290" s="21" t="s">
        <v>140</v>
      </c>
      <c r="BE290" s="149">
        <f>IF(U290="základní",N290,0)</f>
        <v>314807.5</v>
      </c>
      <c r="BF290" s="149">
        <f>IF(U290="snížená",N290,0)</f>
        <v>0</v>
      </c>
      <c r="BG290" s="149">
        <f>IF(U290="zákl. přenesená",N290,0)</f>
        <v>0</v>
      </c>
      <c r="BH290" s="149">
        <f>IF(U290="sníž. přenesená",N290,0)</f>
        <v>0</v>
      </c>
      <c r="BI290" s="149">
        <f>IF(U290="nulová",N290,0)</f>
        <v>0</v>
      </c>
      <c r="BJ290" s="21" t="s">
        <v>87</v>
      </c>
      <c r="BK290" s="149">
        <f>ROUND(L290*K290,2)</f>
        <v>314807.5</v>
      </c>
      <c r="BL290" s="21" t="s">
        <v>146</v>
      </c>
      <c r="BM290" s="21" t="s">
        <v>663</v>
      </c>
    </row>
    <row r="291" spans="2:65" s="10" customFormat="1" ht="14.4" customHeight="1">
      <c r="B291" s="150"/>
      <c r="C291" s="151"/>
      <c r="D291" s="151"/>
      <c r="E291" s="152" t="s">
        <v>5</v>
      </c>
      <c r="F291" s="237" t="s">
        <v>664</v>
      </c>
      <c r="G291" s="238"/>
      <c r="H291" s="238"/>
      <c r="I291" s="238"/>
      <c r="J291" s="151"/>
      <c r="K291" s="153">
        <v>2352.8249999999998</v>
      </c>
      <c r="L291" s="151"/>
      <c r="M291" s="151"/>
      <c r="N291" s="151"/>
      <c r="O291" s="151"/>
      <c r="P291" s="151"/>
      <c r="Q291" s="151"/>
      <c r="R291" s="154"/>
      <c r="T291" s="155"/>
      <c r="U291" s="151"/>
      <c r="V291" s="151"/>
      <c r="W291" s="151"/>
      <c r="X291" s="151"/>
      <c r="Y291" s="151"/>
      <c r="Z291" s="151"/>
      <c r="AA291" s="156"/>
      <c r="AT291" s="157" t="s">
        <v>149</v>
      </c>
      <c r="AU291" s="157" t="s">
        <v>104</v>
      </c>
      <c r="AV291" s="10" t="s">
        <v>104</v>
      </c>
      <c r="AW291" s="10" t="s">
        <v>35</v>
      </c>
      <c r="AX291" s="10" t="s">
        <v>79</v>
      </c>
      <c r="AY291" s="157" t="s">
        <v>140</v>
      </c>
    </row>
    <row r="292" spans="2:65" s="12" customFormat="1" ht="14.4" customHeight="1">
      <c r="B292" s="170"/>
      <c r="C292" s="171"/>
      <c r="D292" s="171"/>
      <c r="E292" s="172" t="s">
        <v>5</v>
      </c>
      <c r="F292" s="247" t="s">
        <v>648</v>
      </c>
      <c r="G292" s="248"/>
      <c r="H292" s="248"/>
      <c r="I292" s="248"/>
      <c r="J292" s="171"/>
      <c r="K292" s="172" t="s">
        <v>5</v>
      </c>
      <c r="L292" s="171"/>
      <c r="M292" s="171"/>
      <c r="N292" s="171"/>
      <c r="O292" s="171"/>
      <c r="P292" s="171"/>
      <c r="Q292" s="171"/>
      <c r="R292" s="173"/>
      <c r="T292" s="174"/>
      <c r="U292" s="171"/>
      <c r="V292" s="171"/>
      <c r="W292" s="171"/>
      <c r="X292" s="171"/>
      <c r="Y292" s="171"/>
      <c r="Z292" s="171"/>
      <c r="AA292" s="175"/>
      <c r="AT292" s="176" t="s">
        <v>149</v>
      </c>
      <c r="AU292" s="176" t="s">
        <v>104</v>
      </c>
      <c r="AV292" s="12" t="s">
        <v>87</v>
      </c>
      <c r="AW292" s="12" t="s">
        <v>35</v>
      </c>
      <c r="AX292" s="12" t="s">
        <v>79</v>
      </c>
      <c r="AY292" s="176" t="s">
        <v>140</v>
      </c>
    </row>
    <row r="293" spans="2:65" s="10" customFormat="1" ht="14.4" customHeight="1">
      <c r="B293" s="150"/>
      <c r="C293" s="151"/>
      <c r="D293" s="151"/>
      <c r="E293" s="152" t="s">
        <v>5</v>
      </c>
      <c r="F293" s="245" t="s">
        <v>665</v>
      </c>
      <c r="G293" s="246"/>
      <c r="H293" s="246"/>
      <c r="I293" s="246"/>
      <c r="J293" s="151"/>
      <c r="K293" s="153">
        <v>-104.2</v>
      </c>
      <c r="L293" s="151"/>
      <c r="M293" s="151"/>
      <c r="N293" s="151"/>
      <c r="O293" s="151"/>
      <c r="P293" s="151"/>
      <c r="Q293" s="151"/>
      <c r="R293" s="154"/>
      <c r="T293" s="155"/>
      <c r="U293" s="151"/>
      <c r="V293" s="151"/>
      <c r="W293" s="151"/>
      <c r="X293" s="151"/>
      <c r="Y293" s="151"/>
      <c r="Z293" s="151"/>
      <c r="AA293" s="156"/>
      <c r="AT293" s="157" t="s">
        <v>149</v>
      </c>
      <c r="AU293" s="157" t="s">
        <v>104</v>
      </c>
      <c r="AV293" s="10" t="s">
        <v>104</v>
      </c>
      <c r="AW293" s="10" t="s">
        <v>35</v>
      </c>
      <c r="AX293" s="10" t="s">
        <v>79</v>
      </c>
      <c r="AY293" s="157" t="s">
        <v>140</v>
      </c>
    </row>
    <row r="294" spans="2:65" s="11" customFormat="1" ht="14.4" customHeight="1">
      <c r="B294" s="158"/>
      <c r="C294" s="159"/>
      <c r="D294" s="159"/>
      <c r="E294" s="160" t="s">
        <v>5</v>
      </c>
      <c r="F294" s="239" t="s">
        <v>150</v>
      </c>
      <c r="G294" s="240"/>
      <c r="H294" s="240"/>
      <c r="I294" s="240"/>
      <c r="J294" s="159"/>
      <c r="K294" s="161">
        <v>2248.625</v>
      </c>
      <c r="L294" s="159"/>
      <c r="M294" s="159"/>
      <c r="N294" s="159"/>
      <c r="O294" s="159"/>
      <c r="P294" s="159"/>
      <c r="Q294" s="159"/>
      <c r="R294" s="162"/>
      <c r="T294" s="163"/>
      <c r="U294" s="159"/>
      <c r="V294" s="159"/>
      <c r="W294" s="159"/>
      <c r="X294" s="159"/>
      <c r="Y294" s="159"/>
      <c r="Z294" s="159"/>
      <c r="AA294" s="164"/>
      <c r="AT294" s="165" t="s">
        <v>149</v>
      </c>
      <c r="AU294" s="165" t="s">
        <v>104</v>
      </c>
      <c r="AV294" s="11" t="s">
        <v>146</v>
      </c>
      <c r="AW294" s="11" t="s">
        <v>35</v>
      </c>
      <c r="AX294" s="11" t="s">
        <v>87</v>
      </c>
      <c r="AY294" s="165" t="s">
        <v>140</v>
      </c>
    </row>
    <row r="295" spans="2:65" s="9" customFormat="1" ht="29.85" customHeight="1">
      <c r="B295" s="129"/>
      <c r="C295" s="130"/>
      <c r="D295" s="139" t="s">
        <v>124</v>
      </c>
      <c r="E295" s="139"/>
      <c r="F295" s="139"/>
      <c r="G295" s="139"/>
      <c r="H295" s="139"/>
      <c r="I295" s="139"/>
      <c r="J295" s="139"/>
      <c r="K295" s="139"/>
      <c r="L295" s="139"/>
      <c r="M295" s="139"/>
      <c r="N295" s="252">
        <f>BK295</f>
        <v>15118.05</v>
      </c>
      <c r="O295" s="253"/>
      <c r="P295" s="253"/>
      <c r="Q295" s="253"/>
      <c r="R295" s="132"/>
      <c r="T295" s="133"/>
      <c r="U295" s="130"/>
      <c r="V295" s="130"/>
      <c r="W295" s="134">
        <f>W296</f>
        <v>16.547124</v>
      </c>
      <c r="X295" s="130"/>
      <c r="Y295" s="134">
        <f>Y296</f>
        <v>0</v>
      </c>
      <c r="Z295" s="130"/>
      <c r="AA295" s="135">
        <f>AA296</f>
        <v>0</v>
      </c>
      <c r="AR295" s="136" t="s">
        <v>87</v>
      </c>
      <c r="AT295" s="137" t="s">
        <v>78</v>
      </c>
      <c r="AU295" s="137" t="s">
        <v>87</v>
      </c>
      <c r="AY295" s="136" t="s">
        <v>140</v>
      </c>
      <c r="BK295" s="138">
        <f>BK296</f>
        <v>15118.05</v>
      </c>
    </row>
    <row r="296" spans="2:65" s="1" customFormat="1" ht="45.6" customHeight="1">
      <c r="B296" s="140"/>
      <c r="C296" s="141" t="s">
        <v>464</v>
      </c>
      <c r="D296" s="141" t="s">
        <v>142</v>
      </c>
      <c r="E296" s="142" t="s">
        <v>480</v>
      </c>
      <c r="F296" s="235" t="s">
        <v>481</v>
      </c>
      <c r="G296" s="235"/>
      <c r="H296" s="235"/>
      <c r="I296" s="235"/>
      <c r="J296" s="143" t="s">
        <v>248</v>
      </c>
      <c r="K296" s="144">
        <v>250.714</v>
      </c>
      <c r="L296" s="236">
        <v>60.3</v>
      </c>
      <c r="M296" s="236"/>
      <c r="N296" s="236">
        <f>ROUND(L296*K296,2)</f>
        <v>15118.05</v>
      </c>
      <c r="O296" s="236"/>
      <c r="P296" s="236"/>
      <c r="Q296" s="236"/>
      <c r="R296" s="145"/>
      <c r="T296" s="146" t="s">
        <v>5</v>
      </c>
      <c r="U296" s="177" t="s">
        <v>44</v>
      </c>
      <c r="V296" s="178">
        <v>6.6000000000000003E-2</v>
      </c>
      <c r="W296" s="178">
        <f>V296*K296</f>
        <v>16.547124</v>
      </c>
      <c r="X296" s="178">
        <v>0</v>
      </c>
      <c r="Y296" s="178">
        <f>X296*K296</f>
        <v>0</v>
      </c>
      <c r="Z296" s="178">
        <v>0</v>
      </c>
      <c r="AA296" s="179">
        <f>Z296*K296</f>
        <v>0</v>
      </c>
      <c r="AR296" s="21" t="s">
        <v>146</v>
      </c>
      <c r="AT296" s="21" t="s">
        <v>142</v>
      </c>
      <c r="AU296" s="21" t="s">
        <v>104</v>
      </c>
      <c r="AY296" s="21" t="s">
        <v>140</v>
      </c>
      <c r="BE296" s="149">
        <f>IF(U296="základní",N296,0)</f>
        <v>15118.05</v>
      </c>
      <c r="BF296" s="149">
        <f>IF(U296="snížená",N296,0)</f>
        <v>0</v>
      </c>
      <c r="BG296" s="149">
        <f>IF(U296="zákl. přenesená",N296,0)</f>
        <v>0</v>
      </c>
      <c r="BH296" s="149">
        <f>IF(U296="sníž. přenesená",N296,0)</f>
        <v>0</v>
      </c>
      <c r="BI296" s="149">
        <f>IF(U296="nulová",N296,0)</f>
        <v>0</v>
      </c>
      <c r="BJ296" s="21" t="s">
        <v>87</v>
      </c>
      <c r="BK296" s="149">
        <f>ROUND(L296*K296,2)</f>
        <v>15118.05</v>
      </c>
      <c r="BL296" s="21" t="s">
        <v>146</v>
      </c>
      <c r="BM296" s="21" t="s">
        <v>666</v>
      </c>
    </row>
    <row r="297" spans="2:65" s="1" customFormat="1" ht="6.9" customHeight="1">
      <c r="B297" s="58"/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60"/>
    </row>
  </sheetData>
  <mergeCells count="390">
    <mergeCell ref="H1:K1"/>
    <mergeCell ref="S2:AC2"/>
    <mergeCell ref="F291:I291"/>
    <mergeCell ref="F292:I292"/>
    <mergeCell ref="F293:I293"/>
    <mergeCell ref="F294:I294"/>
    <mergeCell ref="F296:I296"/>
    <mergeCell ref="L296:M296"/>
    <mergeCell ref="N296:Q296"/>
    <mergeCell ref="N117:Q117"/>
    <mergeCell ref="N118:Q118"/>
    <mergeCell ref="N119:Q119"/>
    <mergeCell ref="N190:Q190"/>
    <mergeCell ref="N201:Q201"/>
    <mergeCell ref="N209:Q209"/>
    <mergeCell ref="N237:Q237"/>
    <mergeCell ref="N267:Q267"/>
    <mergeCell ref="N295:Q295"/>
    <mergeCell ref="F286:I286"/>
    <mergeCell ref="L286:M286"/>
    <mergeCell ref="N286:Q286"/>
    <mergeCell ref="F287:I287"/>
    <mergeCell ref="L287:M287"/>
    <mergeCell ref="N287:Q287"/>
    <mergeCell ref="F288:I288"/>
    <mergeCell ref="F289:I289"/>
    <mergeCell ref="F290:I290"/>
    <mergeCell ref="L290:M290"/>
    <mergeCell ref="N290:Q290"/>
    <mergeCell ref="F281:I281"/>
    <mergeCell ref="F282:I282"/>
    <mergeCell ref="F283:I283"/>
    <mergeCell ref="F284:I284"/>
    <mergeCell ref="L284:M284"/>
    <mergeCell ref="N284:Q284"/>
    <mergeCell ref="F285:I285"/>
    <mergeCell ref="L285:M285"/>
    <mergeCell ref="N285:Q285"/>
    <mergeCell ref="F276:I276"/>
    <mergeCell ref="F277:I277"/>
    <mergeCell ref="L277:M277"/>
    <mergeCell ref="N277:Q277"/>
    <mergeCell ref="F278:I278"/>
    <mergeCell ref="F279:I279"/>
    <mergeCell ref="F280:I280"/>
    <mergeCell ref="L280:M280"/>
    <mergeCell ref="N280:Q280"/>
    <mergeCell ref="F269:I269"/>
    <mergeCell ref="F270:I270"/>
    <mergeCell ref="F271:I271"/>
    <mergeCell ref="F272:I272"/>
    <mergeCell ref="F273:I273"/>
    <mergeCell ref="L273:M273"/>
    <mergeCell ref="N273:Q273"/>
    <mergeCell ref="F274:I274"/>
    <mergeCell ref="F275:I275"/>
    <mergeCell ref="F265:I265"/>
    <mergeCell ref="L265:M265"/>
    <mergeCell ref="N265:Q265"/>
    <mergeCell ref="F266:I266"/>
    <mergeCell ref="L266:M266"/>
    <mergeCell ref="N266:Q266"/>
    <mergeCell ref="F268:I268"/>
    <mergeCell ref="L268:M268"/>
    <mergeCell ref="N268:Q268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32:I232"/>
    <mergeCell ref="F233:I233"/>
    <mergeCell ref="L233:M233"/>
    <mergeCell ref="N233:Q233"/>
    <mergeCell ref="F234:I234"/>
    <mergeCell ref="L234:M234"/>
    <mergeCell ref="N234:Q234"/>
    <mergeCell ref="F235:I235"/>
    <mergeCell ref="F236:I236"/>
    <mergeCell ref="F227:I227"/>
    <mergeCell ref="F228:I228"/>
    <mergeCell ref="F229:I229"/>
    <mergeCell ref="L229:M229"/>
    <mergeCell ref="N229:Q229"/>
    <mergeCell ref="F230:I230"/>
    <mergeCell ref="L230:M230"/>
    <mergeCell ref="N230:Q230"/>
    <mergeCell ref="F231:I231"/>
    <mergeCell ref="F221:I221"/>
    <mergeCell ref="F222:I222"/>
    <mergeCell ref="F223:I223"/>
    <mergeCell ref="L223:M223"/>
    <mergeCell ref="N223:Q223"/>
    <mergeCell ref="F224:I224"/>
    <mergeCell ref="F225:I225"/>
    <mergeCell ref="F226:I226"/>
    <mergeCell ref="L226:M226"/>
    <mergeCell ref="N226:Q226"/>
    <mergeCell ref="F216:I216"/>
    <mergeCell ref="F217:I217"/>
    <mergeCell ref="L217:M217"/>
    <mergeCell ref="N217:Q217"/>
    <mergeCell ref="F218:I218"/>
    <mergeCell ref="F219:I219"/>
    <mergeCell ref="F220:I220"/>
    <mergeCell ref="L220:M220"/>
    <mergeCell ref="N220:Q220"/>
    <mergeCell ref="F211:I211"/>
    <mergeCell ref="F212:I212"/>
    <mergeCell ref="F213:I213"/>
    <mergeCell ref="L213:M213"/>
    <mergeCell ref="N213:Q213"/>
    <mergeCell ref="F214:I214"/>
    <mergeCell ref="L214:M214"/>
    <mergeCell ref="N214:Q214"/>
    <mergeCell ref="F215:I215"/>
    <mergeCell ref="F203:I203"/>
    <mergeCell ref="F204:I204"/>
    <mergeCell ref="F205:I205"/>
    <mergeCell ref="F206:I206"/>
    <mergeCell ref="L206:M206"/>
    <mergeCell ref="N206:Q206"/>
    <mergeCell ref="F207:I207"/>
    <mergeCell ref="F208:I208"/>
    <mergeCell ref="F210:I210"/>
    <mergeCell ref="L210:M210"/>
    <mergeCell ref="N210:Q210"/>
    <mergeCell ref="F196:I196"/>
    <mergeCell ref="F197:I197"/>
    <mergeCell ref="F198:I198"/>
    <mergeCell ref="L198:M198"/>
    <mergeCell ref="N198:Q198"/>
    <mergeCell ref="F199:I199"/>
    <mergeCell ref="F200:I200"/>
    <mergeCell ref="F202:I202"/>
    <mergeCell ref="L202:M202"/>
    <mergeCell ref="N202:Q202"/>
    <mergeCell ref="F191:I191"/>
    <mergeCell ref="L191:M191"/>
    <mergeCell ref="N191:Q191"/>
    <mergeCell ref="F192:I192"/>
    <mergeCell ref="L192:M192"/>
    <mergeCell ref="N192:Q192"/>
    <mergeCell ref="F193:I193"/>
    <mergeCell ref="F194:I194"/>
    <mergeCell ref="F195:I195"/>
    <mergeCell ref="F183:I183"/>
    <mergeCell ref="F184:I184"/>
    <mergeCell ref="F185:I185"/>
    <mergeCell ref="F186:I186"/>
    <mergeCell ref="L186:M186"/>
    <mergeCell ref="N186:Q186"/>
    <mergeCell ref="F187:I187"/>
    <mergeCell ref="F188:I188"/>
    <mergeCell ref="F189:I18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3:I173"/>
    <mergeCell ref="F174:I174"/>
    <mergeCell ref="F175:I175"/>
    <mergeCell ref="F176:I176"/>
    <mergeCell ref="L176:M176"/>
    <mergeCell ref="N176:Q176"/>
    <mergeCell ref="F177:I177"/>
    <mergeCell ref="F178:I178"/>
    <mergeCell ref="F179:I179"/>
    <mergeCell ref="F166:I166"/>
    <mergeCell ref="F167:I167"/>
    <mergeCell ref="F168:I168"/>
    <mergeCell ref="F169:I169"/>
    <mergeCell ref="F170:I170"/>
    <mergeCell ref="F171:I171"/>
    <mergeCell ref="F172:I172"/>
    <mergeCell ref="L172:M172"/>
    <mergeCell ref="N172:Q172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F165:I165"/>
    <mergeCell ref="L165:M165"/>
    <mergeCell ref="N165:Q165"/>
    <mergeCell ref="F152:I152"/>
    <mergeCell ref="F153:I153"/>
    <mergeCell ref="F154:I154"/>
    <mergeCell ref="F155:I155"/>
    <mergeCell ref="F156:I156"/>
    <mergeCell ref="L156:M156"/>
    <mergeCell ref="N156:Q156"/>
    <mergeCell ref="F157:I157"/>
    <mergeCell ref="F158:I158"/>
    <mergeCell ref="F147:I147"/>
    <mergeCell ref="F148:I148"/>
    <mergeCell ref="F149:I149"/>
    <mergeCell ref="L149:M149"/>
    <mergeCell ref="N149:Q149"/>
    <mergeCell ref="F150:I150"/>
    <mergeCell ref="L150:M150"/>
    <mergeCell ref="N150:Q150"/>
    <mergeCell ref="F151:I151"/>
    <mergeCell ref="F141:I141"/>
    <mergeCell ref="F142:I142"/>
    <mergeCell ref="L142:M142"/>
    <mergeCell ref="N142:Q142"/>
    <mergeCell ref="F143:I143"/>
    <mergeCell ref="F144:I144"/>
    <mergeCell ref="F145:I145"/>
    <mergeCell ref="F146:I146"/>
    <mergeCell ref="L146:M146"/>
    <mergeCell ref="N146:Q146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0:I140"/>
    <mergeCell ref="F131:I131"/>
    <mergeCell ref="L131:M131"/>
    <mergeCell ref="N131:Q131"/>
    <mergeCell ref="F132:I132"/>
    <mergeCell ref="L132:M132"/>
    <mergeCell ref="N132:Q132"/>
    <mergeCell ref="F133:I133"/>
    <mergeCell ref="F134:I134"/>
    <mergeCell ref="F135:I135"/>
    <mergeCell ref="F125:I125"/>
    <mergeCell ref="F126:I126"/>
    <mergeCell ref="L126:M126"/>
    <mergeCell ref="N126:Q126"/>
    <mergeCell ref="F127:I127"/>
    <mergeCell ref="F128:I128"/>
    <mergeCell ref="F129:I129"/>
    <mergeCell ref="F130:I130"/>
    <mergeCell ref="L130:M130"/>
    <mergeCell ref="N130:Q130"/>
    <mergeCell ref="F120:I120"/>
    <mergeCell ref="L120:M120"/>
    <mergeCell ref="N120:Q120"/>
    <mergeCell ref="F121:I121"/>
    <mergeCell ref="F122:I122"/>
    <mergeCell ref="F123:I123"/>
    <mergeCell ref="L123:M123"/>
    <mergeCell ref="N123:Q123"/>
    <mergeCell ref="F124:I124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8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99</v>
      </c>
      <c r="G1" s="16"/>
      <c r="H1" s="257" t="s">
        <v>100</v>
      </c>
      <c r="I1" s="257"/>
      <c r="J1" s="257"/>
      <c r="K1" s="257"/>
      <c r="L1" s="16" t="s">
        <v>101</v>
      </c>
      <c r="M1" s="14"/>
      <c r="N1" s="14"/>
      <c r="O1" s="15" t="s">
        <v>102</v>
      </c>
      <c r="P1" s="14"/>
      <c r="Q1" s="14"/>
      <c r="R1" s="14"/>
      <c r="S1" s="16" t="s">
        <v>103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180" t="s">
        <v>7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S2" s="215" t="s">
        <v>8</v>
      </c>
      <c r="T2" s="216"/>
      <c r="U2" s="216"/>
      <c r="V2" s="216"/>
      <c r="W2" s="216"/>
      <c r="X2" s="216"/>
      <c r="Y2" s="216"/>
      <c r="Z2" s="216"/>
      <c r="AA2" s="216"/>
      <c r="AB2" s="216"/>
      <c r="AC2" s="216"/>
      <c r="AT2" s="21" t="s">
        <v>94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104</v>
      </c>
    </row>
    <row r="4" spans="1:66" ht="36.9" customHeight="1">
      <c r="B4" s="25"/>
      <c r="C4" s="182" t="s">
        <v>105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26"/>
      <c r="T4" s="20" t="s">
        <v>13</v>
      </c>
      <c r="AT4" s="21" t="s">
        <v>6</v>
      </c>
    </row>
    <row r="5" spans="1:66" ht="6.9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17" t="str">
        <f>'Rekapitulace stavby'!K6</f>
        <v>II/112 STRUHAŘOV OKRUŽNÍ KŘIŽOVATKA A SILNICE, 1. ETAPA - PŘÍMÉ ÚSEKY, KM 0,040 00 - 1,920 00, KM 2,129 91 - 2,531 98</v>
      </c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7"/>
      <c r="R6" s="26"/>
    </row>
    <row r="7" spans="1:66" s="1" customFormat="1" ht="32.85" customHeight="1">
      <c r="B7" s="34"/>
      <c r="C7" s="35"/>
      <c r="D7" s="30" t="s">
        <v>106</v>
      </c>
      <c r="E7" s="35"/>
      <c r="F7" s="186" t="s">
        <v>667</v>
      </c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35"/>
      <c r="R7" s="36"/>
    </row>
    <row r="8" spans="1:66" s="1" customFormat="1" ht="14.4" customHeight="1">
      <c r="B8" s="34"/>
      <c r="C8" s="35"/>
      <c r="D8" s="31" t="s">
        <v>19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20</v>
      </c>
      <c r="N8" s="35"/>
      <c r="O8" s="29" t="s">
        <v>5</v>
      </c>
      <c r="P8" s="35"/>
      <c r="Q8" s="35"/>
      <c r="R8" s="36"/>
    </row>
    <row r="9" spans="1:66" s="1" customFormat="1" ht="14.4" customHeight="1">
      <c r="B9" s="34"/>
      <c r="C9" s="35"/>
      <c r="D9" s="31" t="s">
        <v>21</v>
      </c>
      <c r="E9" s="35"/>
      <c r="F9" s="29" t="s">
        <v>22</v>
      </c>
      <c r="G9" s="35"/>
      <c r="H9" s="35"/>
      <c r="I9" s="35"/>
      <c r="J9" s="35"/>
      <c r="K9" s="35"/>
      <c r="L9" s="35"/>
      <c r="M9" s="31" t="s">
        <v>23</v>
      </c>
      <c r="N9" s="35"/>
      <c r="O9" s="220" t="str">
        <f>'Rekapitulace stavby'!AN8</f>
        <v>7. 2. 2018</v>
      </c>
      <c r="P9" s="220"/>
      <c r="Q9" s="35"/>
      <c r="R9" s="36"/>
    </row>
    <row r="10" spans="1:66" s="1" customFormat="1" ht="10.8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" customHeight="1">
      <c r="B11" s="34"/>
      <c r="C11" s="35"/>
      <c r="D11" s="31" t="s">
        <v>25</v>
      </c>
      <c r="E11" s="35"/>
      <c r="F11" s="35"/>
      <c r="G11" s="35"/>
      <c r="H11" s="35"/>
      <c r="I11" s="35"/>
      <c r="J11" s="35"/>
      <c r="K11" s="35"/>
      <c r="L11" s="35"/>
      <c r="M11" s="31" t="s">
        <v>26</v>
      </c>
      <c r="N11" s="35"/>
      <c r="O11" s="184" t="s">
        <v>27</v>
      </c>
      <c r="P11" s="184"/>
      <c r="Q11" s="35"/>
      <c r="R11" s="36"/>
    </row>
    <row r="12" spans="1:66" s="1" customFormat="1" ht="18" customHeight="1">
      <c r="B12" s="34"/>
      <c r="C12" s="35"/>
      <c r="D12" s="35"/>
      <c r="E12" s="29" t="s">
        <v>28</v>
      </c>
      <c r="F12" s="35"/>
      <c r="G12" s="35"/>
      <c r="H12" s="35"/>
      <c r="I12" s="35"/>
      <c r="J12" s="35"/>
      <c r="K12" s="35"/>
      <c r="L12" s="35"/>
      <c r="M12" s="31" t="s">
        <v>29</v>
      </c>
      <c r="N12" s="35"/>
      <c r="O12" s="184" t="s">
        <v>5</v>
      </c>
      <c r="P12" s="184"/>
      <c r="Q12" s="35"/>
      <c r="R12" s="36"/>
    </row>
    <row r="13" spans="1:66" s="1" customFormat="1" ht="6.9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" customHeight="1">
      <c r="B14" s="34"/>
      <c r="C14" s="35"/>
      <c r="D14" s="31" t="s">
        <v>30</v>
      </c>
      <c r="E14" s="35"/>
      <c r="F14" s="35"/>
      <c r="G14" s="35"/>
      <c r="H14" s="35"/>
      <c r="I14" s="35"/>
      <c r="J14" s="35"/>
      <c r="K14" s="35"/>
      <c r="L14" s="35"/>
      <c r="M14" s="31" t="s">
        <v>26</v>
      </c>
      <c r="N14" s="35"/>
      <c r="O14" s="184" t="str">
        <f>IF('Rekapitulace stavby'!AN13="","",'Rekapitulace stavby'!AN13)</f>
        <v/>
      </c>
      <c r="P14" s="184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29</v>
      </c>
      <c r="N15" s="35"/>
      <c r="O15" s="184" t="str">
        <f>IF('Rekapitulace stavby'!AN14="","",'Rekapitulace stavby'!AN14)</f>
        <v/>
      </c>
      <c r="P15" s="184"/>
      <c r="Q15" s="35"/>
      <c r="R15" s="36"/>
    </row>
    <row r="16" spans="1:66" s="1" customFormat="1" ht="6.9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" customHeight="1">
      <c r="B17" s="34"/>
      <c r="C17" s="35"/>
      <c r="D17" s="31" t="s">
        <v>32</v>
      </c>
      <c r="E17" s="35"/>
      <c r="F17" s="35"/>
      <c r="G17" s="35"/>
      <c r="H17" s="35"/>
      <c r="I17" s="35"/>
      <c r="J17" s="35"/>
      <c r="K17" s="35"/>
      <c r="L17" s="35"/>
      <c r="M17" s="31" t="s">
        <v>26</v>
      </c>
      <c r="N17" s="35"/>
      <c r="O17" s="184" t="s">
        <v>33</v>
      </c>
      <c r="P17" s="184"/>
      <c r="Q17" s="35"/>
      <c r="R17" s="36"/>
    </row>
    <row r="18" spans="2:18" s="1" customFormat="1" ht="18" customHeight="1">
      <c r="B18" s="34"/>
      <c r="C18" s="35"/>
      <c r="D18" s="35"/>
      <c r="E18" s="29" t="s">
        <v>34</v>
      </c>
      <c r="F18" s="35"/>
      <c r="G18" s="35"/>
      <c r="H18" s="35"/>
      <c r="I18" s="35"/>
      <c r="J18" s="35"/>
      <c r="K18" s="35"/>
      <c r="L18" s="35"/>
      <c r="M18" s="31" t="s">
        <v>29</v>
      </c>
      <c r="N18" s="35"/>
      <c r="O18" s="184" t="s">
        <v>5</v>
      </c>
      <c r="P18" s="184"/>
      <c r="Q18" s="35"/>
      <c r="R18" s="36"/>
    </row>
    <row r="19" spans="2:18" s="1" customFormat="1" ht="6.9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" customHeight="1">
      <c r="B20" s="34"/>
      <c r="C20" s="35"/>
      <c r="D20" s="31" t="s">
        <v>36</v>
      </c>
      <c r="E20" s="35"/>
      <c r="F20" s="35"/>
      <c r="G20" s="35"/>
      <c r="H20" s="35"/>
      <c r="I20" s="35"/>
      <c r="J20" s="35"/>
      <c r="K20" s="35"/>
      <c r="L20" s="35"/>
      <c r="M20" s="31" t="s">
        <v>26</v>
      </c>
      <c r="N20" s="35"/>
      <c r="O20" s="184" t="s">
        <v>33</v>
      </c>
      <c r="P20" s="184"/>
      <c r="Q20" s="35"/>
      <c r="R20" s="36"/>
    </row>
    <row r="21" spans="2:18" s="1" customFormat="1" ht="18" customHeight="1">
      <c r="B21" s="34"/>
      <c r="C21" s="35"/>
      <c r="D21" s="35"/>
      <c r="E21" s="29" t="s">
        <v>37</v>
      </c>
      <c r="F21" s="35"/>
      <c r="G21" s="35"/>
      <c r="H21" s="35"/>
      <c r="I21" s="35"/>
      <c r="J21" s="35"/>
      <c r="K21" s="35"/>
      <c r="L21" s="35"/>
      <c r="M21" s="31" t="s">
        <v>29</v>
      </c>
      <c r="N21" s="35"/>
      <c r="O21" s="184" t="s">
        <v>5</v>
      </c>
      <c r="P21" s="184"/>
      <c r="Q21" s="35"/>
      <c r="R21" s="36"/>
    </row>
    <row r="22" spans="2:18" s="1" customFormat="1" ht="6.9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" customHeight="1">
      <c r="B23" s="34"/>
      <c r="C23" s="35"/>
      <c r="D23" s="31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88.2" customHeight="1">
      <c r="B24" s="34"/>
      <c r="C24" s="35"/>
      <c r="D24" s="35"/>
      <c r="E24" s="187" t="s">
        <v>39</v>
      </c>
      <c r="F24" s="187"/>
      <c r="G24" s="187"/>
      <c r="H24" s="187"/>
      <c r="I24" s="187"/>
      <c r="J24" s="187"/>
      <c r="K24" s="187"/>
      <c r="L24" s="187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" customHeight="1">
      <c r="B27" s="34"/>
      <c r="C27" s="35"/>
      <c r="D27" s="105" t="s">
        <v>108</v>
      </c>
      <c r="E27" s="35"/>
      <c r="F27" s="35"/>
      <c r="G27" s="35"/>
      <c r="H27" s="35"/>
      <c r="I27" s="35"/>
      <c r="J27" s="35"/>
      <c r="K27" s="35"/>
      <c r="L27" s="35"/>
      <c r="M27" s="188">
        <f>N88</f>
        <v>712000</v>
      </c>
      <c r="N27" s="188"/>
      <c r="O27" s="188"/>
      <c r="P27" s="188"/>
      <c r="Q27" s="35"/>
      <c r="R27" s="36"/>
    </row>
    <row r="28" spans="2:18" s="1" customFormat="1" ht="14.4" customHeight="1">
      <c r="B28" s="34"/>
      <c r="C28" s="35"/>
      <c r="D28" s="33" t="s">
        <v>109</v>
      </c>
      <c r="E28" s="35"/>
      <c r="F28" s="35"/>
      <c r="G28" s="35"/>
      <c r="H28" s="35"/>
      <c r="I28" s="35"/>
      <c r="J28" s="35"/>
      <c r="K28" s="35"/>
      <c r="L28" s="35"/>
      <c r="M28" s="188">
        <f>N96</f>
        <v>0</v>
      </c>
      <c r="N28" s="188"/>
      <c r="O28" s="188"/>
      <c r="P28" s="188"/>
      <c r="Q28" s="35"/>
      <c r="R28" s="36"/>
    </row>
    <row r="29" spans="2:18" s="1" customFormat="1" ht="6.9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42</v>
      </c>
      <c r="E30" s="35"/>
      <c r="F30" s="35"/>
      <c r="G30" s="35"/>
      <c r="H30" s="35"/>
      <c r="I30" s="35"/>
      <c r="J30" s="35"/>
      <c r="K30" s="35"/>
      <c r="L30" s="35"/>
      <c r="M30" s="221">
        <f>ROUND(M27+M28,2)</f>
        <v>712000</v>
      </c>
      <c r="N30" s="219"/>
      <c r="O30" s="219"/>
      <c r="P30" s="219"/>
      <c r="Q30" s="35"/>
      <c r="R30" s="36"/>
    </row>
    <row r="31" spans="2:18" s="1" customFormat="1" ht="6.9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" customHeight="1">
      <c r="B32" s="34"/>
      <c r="C32" s="35"/>
      <c r="D32" s="41" t="s">
        <v>43</v>
      </c>
      <c r="E32" s="41" t="s">
        <v>44</v>
      </c>
      <c r="F32" s="42">
        <v>0.21</v>
      </c>
      <c r="G32" s="107" t="s">
        <v>45</v>
      </c>
      <c r="H32" s="222">
        <f>ROUND((SUM(BE96:BE97)+SUM(BE115:BE137)), 2)</f>
        <v>712000</v>
      </c>
      <c r="I32" s="219"/>
      <c r="J32" s="219"/>
      <c r="K32" s="35"/>
      <c r="L32" s="35"/>
      <c r="M32" s="222">
        <f>ROUND(ROUND((SUM(BE96:BE97)+SUM(BE115:BE137)), 2)*F32, 2)</f>
        <v>149520</v>
      </c>
      <c r="N32" s="219"/>
      <c r="O32" s="219"/>
      <c r="P32" s="219"/>
      <c r="Q32" s="35"/>
      <c r="R32" s="36"/>
    </row>
    <row r="33" spans="2:18" s="1" customFormat="1" ht="14.4" customHeight="1">
      <c r="B33" s="34"/>
      <c r="C33" s="35"/>
      <c r="D33" s="35"/>
      <c r="E33" s="41" t="s">
        <v>46</v>
      </c>
      <c r="F33" s="42">
        <v>0.15</v>
      </c>
      <c r="G33" s="107" t="s">
        <v>45</v>
      </c>
      <c r="H33" s="222">
        <f>ROUND((SUM(BF96:BF97)+SUM(BF115:BF137)), 2)</f>
        <v>0</v>
      </c>
      <c r="I33" s="219"/>
      <c r="J33" s="219"/>
      <c r="K33" s="35"/>
      <c r="L33" s="35"/>
      <c r="M33" s="222">
        <f>ROUND(ROUND((SUM(BF96:BF97)+SUM(BF115:BF137)), 2)*F33, 2)</f>
        <v>0</v>
      </c>
      <c r="N33" s="219"/>
      <c r="O33" s="219"/>
      <c r="P33" s="219"/>
      <c r="Q33" s="35"/>
      <c r="R33" s="36"/>
    </row>
    <row r="34" spans="2:18" s="1" customFormat="1" ht="14.4" hidden="1" customHeight="1">
      <c r="B34" s="34"/>
      <c r="C34" s="35"/>
      <c r="D34" s="35"/>
      <c r="E34" s="41" t="s">
        <v>47</v>
      </c>
      <c r="F34" s="42">
        <v>0.21</v>
      </c>
      <c r="G34" s="107" t="s">
        <v>45</v>
      </c>
      <c r="H34" s="222">
        <f>ROUND((SUM(BG96:BG97)+SUM(BG115:BG137)), 2)</f>
        <v>0</v>
      </c>
      <c r="I34" s="219"/>
      <c r="J34" s="219"/>
      <c r="K34" s="35"/>
      <c r="L34" s="35"/>
      <c r="M34" s="222">
        <v>0</v>
      </c>
      <c r="N34" s="219"/>
      <c r="O34" s="219"/>
      <c r="P34" s="219"/>
      <c r="Q34" s="35"/>
      <c r="R34" s="36"/>
    </row>
    <row r="35" spans="2:18" s="1" customFormat="1" ht="14.4" hidden="1" customHeight="1">
      <c r="B35" s="34"/>
      <c r="C35" s="35"/>
      <c r="D35" s="35"/>
      <c r="E35" s="41" t="s">
        <v>48</v>
      </c>
      <c r="F35" s="42">
        <v>0.15</v>
      </c>
      <c r="G35" s="107" t="s">
        <v>45</v>
      </c>
      <c r="H35" s="222">
        <f>ROUND((SUM(BH96:BH97)+SUM(BH115:BH137)), 2)</f>
        <v>0</v>
      </c>
      <c r="I35" s="219"/>
      <c r="J35" s="219"/>
      <c r="K35" s="35"/>
      <c r="L35" s="35"/>
      <c r="M35" s="222">
        <v>0</v>
      </c>
      <c r="N35" s="219"/>
      <c r="O35" s="219"/>
      <c r="P35" s="219"/>
      <c r="Q35" s="35"/>
      <c r="R35" s="36"/>
    </row>
    <row r="36" spans="2:18" s="1" customFormat="1" ht="14.4" hidden="1" customHeight="1">
      <c r="B36" s="34"/>
      <c r="C36" s="35"/>
      <c r="D36" s="35"/>
      <c r="E36" s="41" t="s">
        <v>49</v>
      </c>
      <c r="F36" s="42">
        <v>0</v>
      </c>
      <c r="G36" s="107" t="s">
        <v>45</v>
      </c>
      <c r="H36" s="222">
        <f>ROUND((SUM(BI96:BI97)+SUM(BI115:BI137)), 2)</f>
        <v>0</v>
      </c>
      <c r="I36" s="219"/>
      <c r="J36" s="219"/>
      <c r="K36" s="35"/>
      <c r="L36" s="35"/>
      <c r="M36" s="222">
        <v>0</v>
      </c>
      <c r="N36" s="219"/>
      <c r="O36" s="219"/>
      <c r="P36" s="219"/>
      <c r="Q36" s="35"/>
      <c r="R36" s="36"/>
    </row>
    <row r="37" spans="2:18" s="1" customFormat="1" ht="6.9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50</v>
      </c>
      <c r="E38" s="74"/>
      <c r="F38" s="74"/>
      <c r="G38" s="109" t="s">
        <v>51</v>
      </c>
      <c r="H38" s="110" t="s">
        <v>52</v>
      </c>
      <c r="I38" s="74"/>
      <c r="J38" s="74"/>
      <c r="K38" s="74"/>
      <c r="L38" s="223">
        <f>SUM(M30:M36)</f>
        <v>861520</v>
      </c>
      <c r="M38" s="223"/>
      <c r="N38" s="223"/>
      <c r="O38" s="223"/>
      <c r="P38" s="224"/>
      <c r="Q38" s="103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2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 ht="12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 ht="12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 ht="12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ht="12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 ht="12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 ht="12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 ht="12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 ht="12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>
      <c r="B50" s="34"/>
      <c r="C50" s="35"/>
      <c r="D50" s="49" t="s">
        <v>53</v>
      </c>
      <c r="E50" s="50"/>
      <c r="F50" s="50"/>
      <c r="G50" s="50"/>
      <c r="H50" s="51"/>
      <c r="I50" s="35"/>
      <c r="J50" s="49" t="s">
        <v>54</v>
      </c>
      <c r="K50" s="50"/>
      <c r="L50" s="50"/>
      <c r="M50" s="50"/>
      <c r="N50" s="50"/>
      <c r="O50" s="50"/>
      <c r="P50" s="51"/>
      <c r="Q50" s="35"/>
      <c r="R50" s="36"/>
    </row>
    <row r="51" spans="2:18" ht="12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 ht="12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 ht="12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ht="12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 ht="12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 ht="12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 ht="12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 ht="12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>
      <c r="B59" s="34"/>
      <c r="C59" s="35"/>
      <c r="D59" s="54" t="s">
        <v>55</v>
      </c>
      <c r="E59" s="55"/>
      <c r="F59" s="55"/>
      <c r="G59" s="56" t="s">
        <v>56</v>
      </c>
      <c r="H59" s="57"/>
      <c r="I59" s="35"/>
      <c r="J59" s="54" t="s">
        <v>55</v>
      </c>
      <c r="K59" s="55"/>
      <c r="L59" s="55"/>
      <c r="M59" s="55"/>
      <c r="N59" s="56" t="s">
        <v>56</v>
      </c>
      <c r="O59" s="55"/>
      <c r="P59" s="57"/>
      <c r="Q59" s="35"/>
      <c r="R59" s="36"/>
    </row>
    <row r="60" spans="2:18" ht="12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>
      <c r="B61" s="34"/>
      <c r="C61" s="35"/>
      <c r="D61" s="49" t="s">
        <v>57</v>
      </c>
      <c r="E61" s="50"/>
      <c r="F61" s="50"/>
      <c r="G61" s="50"/>
      <c r="H61" s="51"/>
      <c r="I61" s="35"/>
      <c r="J61" s="49" t="s">
        <v>58</v>
      </c>
      <c r="K61" s="50"/>
      <c r="L61" s="50"/>
      <c r="M61" s="50"/>
      <c r="N61" s="50"/>
      <c r="O61" s="50"/>
      <c r="P61" s="51"/>
      <c r="Q61" s="35"/>
      <c r="R61" s="36"/>
    </row>
    <row r="62" spans="2:18" ht="12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 ht="12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 ht="12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ht="12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 ht="12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 ht="12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 ht="12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 ht="12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>
      <c r="B70" s="34"/>
      <c r="C70" s="35"/>
      <c r="D70" s="54" t="s">
        <v>55</v>
      </c>
      <c r="E70" s="55"/>
      <c r="F70" s="55"/>
      <c r="G70" s="56" t="s">
        <v>56</v>
      </c>
      <c r="H70" s="57"/>
      <c r="I70" s="35"/>
      <c r="J70" s="54" t="s">
        <v>55</v>
      </c>
      <c r="K70" s="55"/>
      <c r="L70" s="55"/>
      <c r="M70" s="55"/>
      <c r="N70" s="56" t="s">
        <v>56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182" t="s">
        <v>110</v>
      </c>
      <c r="D76" s="183"/>
      <c r="E76" s="183"/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17" t="str">
        <f>F6</f>
        <v>II/112 STRUHAŘOV OKRUŽNÍ KŘIŽOVATKA A SILNICE, 1. ETAPA - PŘÍMÉ ÚSEKY, KM 0,040 00 - 1,920 00, KM 2,129 91 - 2,531 98</v>
      </c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35"/>
      <c r="R78" s="36"/>
    </row>
    <row r="79" spans="2:18" s="1" customFormat="1" ht="36.9" customHeight="1">
      <c r="B79" s="34"/>
      <c r="C79" s="68" t="s">
        <v>106</v>
      </c>
      <c r="D79" s="35"/>
      <c r="E79" s="35"/>
      <c r="F79" s="198" t="str">
        <f>F7</f>
        <v>SO 800 - Vedlejší rozpočtové náklady</v>
      </c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35"/>
      <c r="R79" s="36"/>
    </row>
    <row r="80" spans="2:18" s="1" customFormat="1" ht="6.9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21</v>
      </c>
      <c r="D81" s="35"/>
      <c r="E81" s="35"/>
      <c r="F81" s="29" t="str">
        <f>F9</f>
        <v>Struhařov u Benešova, Myslíč, Benešov u Prahy</v>
      </c>
      <c r="G81" s="35"/>
      <c r="H81" s="35"/>
      <c r="I81" s="35"/>
      <c r="J81" s="35"/>
      <c r="K81" s="31" t="s">
        <v>23</v>
      </c>
      <c r="L81" s="35"/>
      <c r="M81" s="220" t="str">
        <f>IF(O9="","",O9)</f>
        <v>7. 2. 2018</v>
      </c>
      <c r="N81" s="220"/>
      <c r="O81" s="220"/>
      <c r="P81" s="220"/>
      <c r="Q81" s="35"/>
      <c r="R81" s="36"/>
    </row>
    <row r="82" spans="2:47" s="1" customFormat="1" ht="6.9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3.2">
      <c r="B83" s="34"/>
      <c r="C83" s="31" t="s">
        <v>25</v>
      </c>
      <c r="D83" s="35"/>
      <c r="E83" s="35"/>
      <c r="F83" s="29" t="str">
        <f>E12</f>
        <v>Středočeský kraj</v>
      </c>
      <c r="G83" s="35"/>
      <c r="H83" s="35"/>
      <c r="I83" s="35"/>
      <c r="J83" s="35"/>
      <c r="K83" s="31" t="s">
        <v>32</v>
      </c>
      <c r="L83" s="35"/>
      <c r="M83" s="184" t="str">
        <f>E18</f>
        <v>Ing. Monika Povýšilová, Sweco Hydroprojekt a.s.</v>
      </c>
      <c r="N83" s="184"/>
      <c r="O83" s="184"/>
      <c r="P83" s="184"/>
      <c r="Q83" s="184"/>
      <c r="R83" s="36"/>
    </row>
    <row r="84" spans="2:47" s="1" customFormat="1" ht="14.4" customHeight="1">
      <c r="B84" s="34"/>
      <c r="C84" s="31" t="s">
        <v>30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36</v>
      </c>
      <c r="L84" s="35"/>
      <c r="M84" s="184" t="str">
        <f>E21</f>
        <v>Bc. Gabriela Krchová, Sweco Hydroprojekt a.s.</v>
      </c>
      <c r="N84" s="184"/>
      <c r="O84" s="184"/>
      <c r="P84" s="184"/>
      <c r="Q84" s="184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25" t="s">
        <v>111</v>
      </c>
      <c r="D86" s="226"/>
      <c r="E86" s="226"/>
      <c r="F86" s="226"/>
      <c r="G86" s="226"/>
      <c r="H86" s="103"/>
      <c r="I86" s="103"/>
      <c r="J86" s="103"/>
      <c r="K86" s="103"/>
      <c r="L86" s="103"/>
      <c r="M86" s="103"/>
      <c r="N86" s="225" t="s">
        <v>112</v>
      </c>
      <c r="O86" s="226"/>
      <c r="P86" s="226"/>
      <c r="Q86" s="226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113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3">
        <f>N115</f>
        <v>712000</v>
      </c>
      <c r="O88" s="227"/>
      <c r="P88" s="227"/>
      <c r="Q88" s="227"/>
      <c r="R88" s="36"/>
      <c r="AU88" s="21" t="s">
        <v>114</v>
      </c>
    </row>
    <row r="89" spans="2:47" s="6" customFormat="1" ht="24.9" customHeight="1">
      <c r="B89" s="112"/>
      <c r="C89" s="113"/>
      <c r="D89" s="114" t="s">
        <v>668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8">
        <f>N116</f>
        <v>712000</v>
      </c>
      <c r="O89" s="229"/>
      <c r="P89" s="229"/>
      <c r="Q89" s="229"/>
      <c r="R89" s="115"/>
    </row>
    <row r="90" spans="2:47" s="7" customFormat="1" ht="19.95" customHeight="1">
      <c r="B90" s="116"/>
      <c r="C90" s="117"/>
      <c r="D90" s="118" t="s">
        <v>669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30">
        <f>N117</f>
        <v>170000</v>
      </c>
      <c r="O90" s="231"/>
      <c r="P90" s="231"/>
      <c r="Q90" s="231"/>
      <c r="R90" s="119"/>
    </row>
    <row r="91" spans="2:47" s="7" customFormat="1" ht="19.95" customHeight="1">
      <c r="B91" s="116"/>
      <c r="C91" s="117"/>
      <c r="D91" s="118" t="s">
        <v>670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30">
        <f>N124</f>
        <v>220000</v>
      </c>
      <c r="O91" s="231"/>
      <c r="P91" s="231"/>
      <c r="Q91" s="231"/>
      <c r="R91" s="119"/>
    </row>
    <row r="92" spans="2:47" s="7" customFormat="1" ht="19.95" customHeight="1">
      <c r="B92" s="116"/>
      <c r="C92" s="117"/>
      <c r="D92" s="118" t="s">
        <v>671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30">
        <f>N127</f>
        <v>36000</v>
      </c>
      <c r="O92" s="231"/>
      <c r="P92" s="231"/>
      <c r="Q92" s="231"/>
      <c r="R92" s="119"/>
    </row>
    <row r="93" spans="2:47" s="7" customFormat="1" ht="19.95" customHeight="1">
      <c r="B93" s="116"/>
      <c r="C93" s="117"/>
      <c r="D93" s="118" t="s">
        <v>672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30">
        <f>N130</f>
        <v>5000</v>
      </c>
      <c r="O93" s="231"/>
      <c r="P93" s="231"/>
      <c r="Q93" s="231"/>
      <c r="R93" s="119"/>
    </row>
    <row r="94" spans="2:47" s="7" customFormat="1" ht="19.95" customHeight="1">
      <c r="B94" s="116"/>
      <c r="C94" s="117"/>
      <c r="D94" s="118" t="s">
        <v>673</v>
      </c>
      <c r="E94" s="117"/>
      <c r="F94" s="117"/>
      <c r="G94" s="117"/>
      <c r="H94" s="117"/>
      <c r="I94" s="117"/>
      <c r="J94" s="117"/>
      <c r="K94" s="117"/>
      <c r="L94" s="117"/>
      <c r="M94" s="117"/>
      <c r="N94" s="230">
        <f>N132</f>
        <v>281000</v>
      </c>
      <c r="O94" s="231"/>
      <c r="P94" s="231"/>
      <c r="Q94" s="231"/>
      <c r="R94" s="119"/>
    </row>
    <row r="95" spans="2:47" s="1" customFormat="1" ht="21.75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6"/>
    </row>
    <row r="96" spans="2:47" s="1" customFormat="1" ht="29.25" customHeight="1">
      <c r="B96" s="34"/>
      <c r="C96" s="111" t="s">
        <v>125</v>
      </c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227">
        <v>0</v>
      </c>
      <c r="O96" s="232"/>
      <c r="P96" s="232"/>
      <c r="Q96" s="232"/>
      <c r="R96" s="36"/>
      <c r="T96" s="120"/>
      <c r="U96" s="121" t="s">
        <v>43</v>
      </c>
    </row>
    <row r="97" spans="2:18" s="1" customFormat="1" ht="18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6"/>
    </row>
    <row r="98" spans="2:18" s="1" customFormat="1" ht="29.25" customHeight="1">
      <c r="B98" s="34"/>
      <c r="C98" s="102" t="s">
        <v>98</v>
      </c>
      <c r="D98" s="103"/>
      <c r="E98" s="103"/>
      <c r="F98" s="103"/>
      <c r="G98" s="103"/>
      <c r="H98" s="103"/>
      <c r="I98" s="103"/>
      <c r="J98" s="103"/>
      <c r="K98" s="103"/>
      <c r="L98" s="214">
        <f>ROUND(SUM(N88+N96),2)</f>
        <v>712000</v>
      </c>
      <c r="M98" s="214"/>
      <c r="N98" s="214"/>
      <c r="O98" s="214"/>
      <c r="P98" s="214"/>
      <c r="Q98" s="214"/>
      <c r="R98" s="36"/>
    </row>
    <row r="99" spans="2:18" s="1" customFormat="1" ht="6.9" customHeight="1"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60"/>
    </row>
    <row r="103" spans="2:18" s="1" customFormat="1" ht="6.9" customHeight="1"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3"/>
    </row>
    <row r="104" spans="2:18" s="1" customFormat="1" ht="36.9" customHeight="1">
      <c r="B104" s="34"/>
      <c r="C104" s="182" t="s">
        <v>126</v>
      </c>
      <c r="D104" s="219"/>
      <c r="E104" s="219"/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36"/>
    </row>
    <row r="105" spans="2:18" s="1" customFormat="1" ht="6.9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18" s="1" customFormat="1" ht="30" customHeight="1">
      <c r="B106" s="34"/>
      <c r="C106" s="31" t="s">
        <v>17</v>
      </c>
      <c r="D106" s="35"/>
      <c r="E106" s="35"/>
      <c r="F106" s="217" t="str">
        <f>F6</f>
        <v>II/112 STRUHAŘOV OKRUŽNÍ KŘIŽOVATKA A SILNICE, 1. ETAPA - PŘÍMÉ ÚSEKY, KM 0,040 00 - 1,920 00, KM 2,129 91 - 2,531 98</v>
      </c>
      <c r="G106" s="218"/>
      <c r="H106" s="218"/>
      <c r="I106" s="218"/>
      <c r="J106" s="218"/>
      <c r="K106" s="218"/>
      <c r="L106" s="218"/>
      <c r="M106" s="218"/>
      <c r="N106" s="218"/>
      <c r="O106" s="218"/>
      <c r="P106" s="218"/>
      <c r="Q106" s="35"/>
      <c r="R106" s="36"/>
    </row>
    <row r="107" spans="2:18" s="1" customFormat="1" ht="36.9" customHeight="1">
      <c r="B107" s="34"/>
      <c r="C107" s="68" t="s">
        <v>106</v>
      </c>
      <c r="D107" s="35"/>
      <c r="E107" s="35"/>
      <c r="F107" s="198" t="str">
        <f>F7</f>
        <v>SO 800 - Vedlejší rozpočtové náklady</v>
      </c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35"/>
      <c r="R107" s="36"/>
    </row>
    <row r="108" spans="2:18" s="1" customFormat="1" ht="6.9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18" s="1" customFormat="1" ht="18" customHeight="1">
      <c r="B109" s="34"/>
      <c r="C109" s="31" t="s">
        <v>21</v>
      </c>
      <c r="D109" s="35"/>
      <c r="E109" s="35"/>
      <c r="F109" s="29" t="str">
        <f>F9</f>
        <v>Struhařov u Benešova, Myslíč, Benešov u Prahy</v>
      </c>
      <c r="G109" s="35"/>
      <c r="H109" s="35"/>
      <c r="I109" s="35"/>
      <c r="J109" s="35"/>
      <c r="K109" s="31" t="s">
        <v>23</v>
      </c>
      <c r="L109" s="35"/>
      <c r="M109" s="220" t="str">
        <f>IF(O9="","",O9)</f>
        <v>7. 2. 2018</v>
      </c>
      <c r="N109" s="220"/>
      <c r="O109" s="220"/>
      <c r="P109" s="220"/>
      <c r="Q109" s="35"/>
      <c r="R109" s="36"/>
    </row>
    <row r="110" spans="2:18" s="1" customFormat="1" ht="6.9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18" s="1" customFormat="1" ht="13.2">
      <c r="B111" s="34"/>
      <c r="C111" s="31" t="s">
        <v>25</v>
      </c>
      <c r="D111" s="35"/>
      <c r="E111" s="35"/>
      <c r="F111" s="29" t="str">
        <f>E12</f>
        <v>Středočeský kraj</v>
      </c>
      <c r="G111" s="35"/>
      <c r="H111" s="35"/>
      <c r="I111" s="35"/>
      <c r="J111" s="35"/>
      <c r="K111" s="31" t="s">
        <v>32</v>
      </c>
      <c r="L111" s="35"/>
      <c r="M111" s="184" t="str">
        <f>E18</f>
        <v>Ing. Monika Povýšilová, Sweco Hydroprojekt a.s.</v>
      </c>
      <c r="N111" s="184"/>
      <c r="O111" s="184"/>
      <c r="P111" s="184"/>
      <c r="Q111" s="184"/>
      <c r="R111" s="36"/>
    </row>
    <row r="112" spans="2:18" s="1" customFormat="1" ht="14.4" customHeight="1">
      <c r="B112" s="34"/>
      <c r="C112" s="31" t="s">
        <v>30</v>
      </c>
      <c r="D112" s="35"/>
      <c r="E112" s="35"/>
      <c r="F112" s="29" t="str">
        <f>IF(E15="","",E15)</f>
        <v xml:space="preserve"> </v>
      </c>
      <c r="G112" s="35"/>
      <c r="H112" s="35"/>
      <c r="I112" s="35"/>
      <c r="J112" s="35"/>
      <c r="K112" s="31" t="s">
        <v>36</v>
      </c>
      <c r="L112" s="35"/>
      <c r="M112" s="184" t="str">
        <f>E21</f>
        <v>Bc. Gabriela Krchová, Sweco Hydroprojekt a.s.</v>
      </c>
      <c r="N112" s="184"/>
      <c r="O112" s="184"/>
      <c r="P112" s="184"/>
      <c r="Q112" s="184"/>
      <c r="R112" s="36"/>
    </row>
    <row r="113" spans="2:65" s="1" customFormat="1" ht="10.35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8" customFormat="1" ht="29.25" customHeight="1">
      <c r="B114" s="122"/>
      <c r="C114" s="123" t="s">
        <v>127</v>
      </c>
      <c r="D114" s="124" t="s">
        <v>128</v>
      </c>
      <c r="E114" s="124" t="s">
        <v>61</v>
      </c>
      <c r="F114" s="233" t="s">
        <v>129</v>
      </c>
      <c r="G114" s="233"/>
      <c r="H114" s="233"/>
      <c r="I114" s="233"/>
      <c r="J114" s="124" t="s">
        <v>130</v>
      </c>
      <c r="K114" s="124" t="s">
        <v>131</v>
      </c>
      <c r="L114" s="233" t="s">
        <v>132</v>
      </c>
      <c r="M114" s="233"/>
      <c r="N114" s="233" t="s">
        <v>112</v>
      </c>
      <c r="O114" s="233"/>
      <c r="P114" s="233"/>
      <c r="Q114" s="234"/>
      <c r="R114" s="125"/>
      <c r="T114" s="75" t="s">
        <v>133</v>
      </c>
      <c r="U114" s="76" t="s">
        <v>43</v>
      </c>
      <c r="V114" s="76" t="s">
        <v>134</v>
      </c>
      <c r="W114" s="76" t="s">
        <v>135</v>
      </c>
      <c r="X114" s="76" t="s">
        <v>136</v>
      </c>
      <c r="Y114" s="76" t="s">
        <v>137</v>
      </c>
      <c r="Z114" s="76" t="s">
        <v>138</v>
      </c>
      <c r="AA114" s="77" t="s">
        <v>139</v>
      </c>
    </row>
    <row r="115" spans="2:65" s="1" customFormat="1" ht="29.25" customHeight="1">
      <c r="B115" s="34"/>
      <c r="C115" s="79" t="s">
        <v>108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249">
        <f>BK115</f>
        <v>712000</v>
      </c>
      <c r="O115" s="250"/>
      <c r="P115" s="250"/>
      <c r="Q115" s="250"/>
      <c r="R115" s="36"/>
      <c r="T115" s="78"/>
      <c r="U115" s="50"/>
      <c r="V115" s="50"/>
      <c r="W115" s="126">
        <f>W116</f>
        <v>0</v>
      </c>
      <c r="X115" s="50"/>
      <c r="Y115" s="126">
        <f>Y116</f>
        <v>0</v>
      </c>
      <c r="Z115" s="50"/>
      <c r="AA115" s="127">
        <f>AA116</f>
        <v>0</v>
      </c>
      <c r="AT115" s="21" t="s">
        <v>78</v>
      </c>
      <c r="AU115" s="21" t="s">
        <v>114</v>
      </c>
      <c r="BK115" s="128">
        <f>BK116</f>
        <v>712000</v>
      </c>
    </row>
    <row r="116" spans="2:65" s="9" customFormat="1" ht="37.35" customHeight="1">
      <c r="B116" s="129"/>
      <c r="C116" s="130"/>
      <c r="D116" s="131" t="s">
        <v>668</v>
      </c>
      <c r="E116" s="131"/>
      <c r="F116" s="131"/>
      <c r="G116" s="131"/>
      <c r="H116" s="131"/>
      <c r="I116" s="131"/>
      <c r="J116" s="131"/>
      <c r="K116" s="131"/>
      <c r="L116" s="131"/>
      <c r="M116" s="131"/>
      <c r="N116" s="251">
        <f>BK116</f>
        <v>712000</v>
      </c>
      <c r="O116" s="228"/>
      <c r="P116" s="228"/>
      <c r="Q116" s="228"/>
      <c r="R116" s="132"/>
      <c r="T116" s="133"/>
      <c r="U116" s="130"/>
      <c r="V116" s="130"/>
      <c r="W116" s="134">
        <f>W117+W124+W127+W130+W132</f>
        <v>0</v>
      </c>
      <c r="X116" s="130"/>
      <c r="Y116" s="134">
        <f>Y117+Y124+Y127+Y130+Y132</f>
        <v>0</v>
      </c>
      <c r="Z116" s="130"/>
      <c r="AA116" s="135">
        <f>AA117+AA124+AA127+AA130+AA132</f>
        <v>0</v>
      </c>
      <c r="AR116" s="136" t="s">
        <v>288</v>
      </c>
      <c r="AT116" s="137" t="s">
        <v>78</v>
      </c>
      <c r="AU116" s="137" t="s">
        <v>79</v>
      </c>
      <c r="AY116" s="136" t="s">
        <v>140</v>
      </c>
      <c r="BK116" s="138">
        <f>BK117+BK124+BK127+BK130+BK132</f>
        <v>712000</v>
      </c>
    </row>
    <row r="117" spans="2:65" s="9" customFormat="1" ht="19.95" customHeight="1">
      <c r="B117" s="129"/>
      <c r="C117" s="130"/>
      <c r="D117" s="139" t="s">
        <v>669</v>
      </c>
      <c r="E117" s="139"/>
      <c r="F117" s="139"/>
      <c r="G117" s="139"/>
      <c r="H117" s="139"/>
      <c r="I117" s="139"/>
      <c r="J117" s="139"/>
      <c r="K117" s="139"/>
      <c r="L117" s="139"/>
      <c r="M117" s="139"/>
      <c r="N117" s="252">
        <f>BK117</f>
        <v>170000</v>
      </c>
      <c r="O117" s="253"/>
      <c r="P117" s="253"/>
      <c r="Q117" s="253"/>
      <c r="R117" s="132"/>
      <c r="T117" s="133"/>
      <c r="U117" s="130"/>
      <c r="V117" s="130"/>
      <c r="W117" s="134">
        <f>SUM(W118:W123)</f>
        <v>0</v>
      </c>
      <c r="X117" s="130"/>
      <c r="Y117" s="134">
        <f>SUM(Y118:Y123)</f>
        <v>0</v>
      </c>
      <c r="Z117" s="130"/>
      <c r="AA117" s="135">
        <f>SUM(AA118:AA123)</f>
        <v>0</v>
      </c>
      <c r="AR117" s="136" t="s">
        <v>288</v>
      </c>
      <c r="AT117" s="137" t="s">
        <v>78</v>
      </c>
      <c r="AU117" s="137" t="s">
        <v>87</v>
      </c>
      <c r="AY117" s="136" t="s">
        <v>140</v>
      </c>
      <c r="BK117" s="138">
        <f>SUM(BK118:BK123)</f>
        <v>170000</v>
      </c>
    </row>
    <row r="118" spans="2:65" s="1" customFormat="1" ht="14.4" customHeight="1">
      <c r="B118" s="140"/>
      <c r="C118" s="141" t="s">
        <v>87</v>
      </c>
      <c r="D118" s="141" t="s">
        <v>142</v>
      </c>
      <c r="E118" s="142" t="s">
        <v>674</v>
      </c>
      <c r="F118" s="235" t="s">
        <v>675</v>
      </c>
      <c r="G118" s="235"/>
      <c r="H118" s="235"/>
      <c r="I118" s="235"/>
      <c r="J118" s="143" t="s">
        <v>676</v>
      </c>
      <c r="K118" s="144">
        <v>1</v>
      </c>
      <c r="L118" s="236">
        <v>15000</v>
      </c>
      <c r="M118" s="236"/>
      <c r="N118" s="236">
        <f t="shared" ref="N118:N123" si="0">ROUND(L118*K118,2)</f>
        <v>15000</v>
      </c>
      <c r="O118" s="236"/>
      <c r="P118" s="236"/>
      <c r="Q118" s="236"/>
      <c r="R118" s="145"/>
      <c r="T118" s="146" t="s">
        <v>5</v>
      </c>
      <c r="U118" s="43" t="s">
        <v>44</v>
      </c>
      <c r="V118" s="147">
        <v>0</v>
      </c>
      <c r="W118" s="147">
        <f t="shared" ref="W118:W123" si="1">V118*K118</f>
        <v>0</v>
      </c>
      <c r="X118" s="147">
        <v>0</v>
      </c>
      <c r="Y118" s="147">
        <f t="shared" ref="Y118:Y123" si="2">X118*K118</f>
        <v>0</v>
      </c>
      <c r="Z118" s="147">
        <v>0</v>
      </c>
      <c r="AA118" s="148">
        <f t="shared" ref="AA118:AA123" si="3">Z118*K118</f>
        <v>0</v>
      </c>
      <c r="AR118" s="21" t="s">
        <v>677</v>
      </c>
      <c r="AT118" s="21" t="s">
        <v>142</v>
      </c>
      <c r="AU118" s="21" t="s">
        <v>104</v>
      </c>
      <c r="AY118" s="21" t="s">
        <v>140</v>
      </c>
      <c r="BE118" s="149">
        <f t="shared" ref="BE118:BE123" si="4">IF(U118="základní",N118,0)</f>
        <v>15000</v>
      </c>
      <c r="BF118" s="149">
        <f t="shared" ref="BF118:BF123" si="5">IF(U118="snížená",N118,0)</f>
        <v>0</v>
      </c>
      <c r="BG118" s="149">
        <f t="shared" ref="BG118:BG123" si="6">IF(U118="zákl. přenesená",N118,0)</f>
        <v>0</v>
      </c>
      <c r="BH118" s="149">
        <f t="shared" ref="BH118:BH123" si="7">IF(U118="sníž. přenesená",N118,0)</f>
        <v>0</v>
      </c>
      <c r="BI118" s="149">
        <f t="shared" ref="BI118:BI123" si="8">IF(U118="nulová",N118,0)</f>
        <v>0</v>
      </c>
      <c r="BJ118" s="21" t="s">
        <v>87</v>
      </c>
      <c r="BK118" s="149">
        <f t="shared" ref="BK118:BK123" si="9">ROUND(L118*K118,2)</f>
        <v>15000</v>
      </c>
      <c r="BL118" s="21" t="s">
        <v>677</v>
      </c>
      <c r="BM118" s="21" t="s">
        <v>678</v>
      </c>
    </row>
    <row r="119" spans="2:65" s="1" customFormat="1" ht="22.8" customHeight="1">
      <c r="B119" s="140"/>
      <c r="C119" s="141" t="s">
        <v>104</v>
      </c>
      <c r="D119" s="141" t="s">
        <v>142</v>
      </c>
      <c r="E119" s="142" t="s">
        <v>679</v>
      </c>
      <c r="F119" s="235" t="s">
        <v>680</v>
      </c>
      <c r="G119" s="235"/>
      <c r="H119" s="235"/>
      <c r="I119" s="235"/>
      <c r="J119" s="143" t="s">
        <v>676</v>
      </c>
      <c r="K119" s="144">
        <v>1</v>
      </c>
      <c r="L119" s="236">
        <v>20000</v>
      </c>
      <c r="M119" s="236"/>
      <c r="N119" s="236">
        <f t="shared" si="0"/>
        <v>20000</v>
      </c>
      <c r="O119" s="236"/>
      <c r="P119" s="236"/>
      <c r="Q119" s="236"/>
      <c r="R119" s="145"/>
      <c r="T119" s="146" t="s">
        <v>5</v>
      </c>
      <c r="U119" s="43" t="s">
        <v>44</v>
      </c>
      <c r="V119" s="147">
        <v>0</v>
      </c>
      <c r="W119" s="147">
        <f t="shared" si="1"/>
        <v>0</v>
      </c>
      <c r="X119" s="147">
        <v>0</v>
      </c>
      <c r="Y119" s="147">
        <f t="shared" si="2"/>
        <v>0</v>
      </c>
      <c r="Z119" s="147">
        <v>0</v>
      </c>
      <c r="AA119" s="148">
        <f t="shared" si="3"/>
        <v>0</v>
      </c>
      <c r="AR119" s="21" t="s">
        <v>677</v>
      </c>
      <c r="AT119" s="21" t="s">
        <v>142</v>
      </c>
      <c r="AU119" s="21" t="s">
        <v>104</v>
      </c>
      <c r="AY119" s="21" t="s">
        <v>140</v>
      </c>
      <c r="BE119" s="149">
        <f t="shared" si="4"/>
        <v>20000</v>
      </c>
      <c r="BF119" s="149">
        <f t="shared" si="5"/>
        <v>0</v>
      </c>
      <c r="BG119" s="149">
        <f t="shared" si="6"/>
        <v>0</v>
      </c>
      <c r="BH119" s="149">
        <f t="shared" si="7"/>
        <v>0</v>
      </c>
      <c r="BI119" s="149">
        <f t="shared" si="8"/>
        <v>0</v>
      </c>
      <c r="BJ119" s="21" t="s">
        <v>87</v>
      </c>
      <c r="BK119" s="149">
        <f t="shared" si="9"/>
        <v>20000</v>
      </c>
      <c r="BL119" s="21" t="s">
        <v>677</v>
      </c>
      <c r="BM119" s="21" t="s">
        <v>681</v>
      </c>
    </row>
    <row r="120" spans="2:65" s="1" customFormat="1" ht="14.4" customHeight="1">
      <c r="B120" s="140"/>
      <c r="C120" s="141" t="s">
        <v>281</v>
      </c>
      <c r="D120" s="141" t="s">
        <v>142</v>
      </c>
      <c r="E120" s="142" t="s">
        <v>682</v>
      </c>
      <c r="F120" s="235" t="s">
        <v>683</v>
      </c>
      <c r="G120" s="235"/>
      <c r="H120" s="235"/>
      <c r="I120" s="235"/>
      <c r="J120" s="143" t="s">
        <v>676</v>
      </c>
      <c r="K120" s="144">
        <v>1</v>
      </c>
      <c r="L120" s="236">
        <v>15000</v>
      </c>
      <c r="M120" s="236"/>
      <c r="N120" s="236">
        <f t="shared" si="0"/>
        <v>15000</v>
      </c>
      <c r="O120" s="236"/>
      <c r="P120" s="236"/>
      <c r="Q120" s="236"/>
      <c r="R120" s="145"/>
      <c r="T120" s="146" t="s">
        <v>5</v>
      </c>
      <c r="U120" s="43" t="s">
        <v>44</v>
      </c>
      <c r="V120" s="147">
        <v>0</v>
      </c>
      <c r="W120" s="147">
        <f t="shared" si="1"/>
        <v>0</v>
      </c>
      <c r="X120" s="147">
        <v>0</v>
      </c>
      <c r="Y120" s="147">
        <f t="shared" si="2"/>
        <v>0</v>
      </c>
      <c r="Z120" s="147">
        <v>0</v>
      </c>
      <c r="AA120" s="148">
        <f t="shared" si="3"/>
        <v>0</v>
      </c>
      <c r="AR120" s="21" t="s">
        <v>677</v>
      </c>
      <c r="AT120" s="21" t="s">
        <v>142</v>
      </c>
      <c r="AU120" s="21" t="s">
        <v>104</v>
      </c>
      <c r="AY120" s="21" t="s">
        <v>140</v>
      </c>
      <c r="BE120" s="149">
        <f t="shared" si="4"/>
        <v>15000</v>
      </c>
      <c r="BF120" s="149">
        <f t="shared" si="5"/>
        <v>0</v>
      </c>
      <c r="BG120" s="149">
        <f t="shared" si="6"/>
        <v>0</v>
      </c>
      <c r="BH120" s="149">
        <f t="shared" si="7"/>
        <v>0</v>
      </c>
      <c r="BI120" s="149">
        <f t="shared" si="8"/>
        <v>0</v>
      </c>
      <c r="BJ120" s="21" t="s">
        <v>87</v>
      </c>
      <c r="BK120" s="149">
        <f t="shared" si="9"/>
        <v>15000</v>
      </c>
      <c r="BL120" s="21" t="s">
        <v>677</v>
      </c>
      <c r="BM120" s="21" t="s">
        <v>684</v>
      </c>
    </row>
    <row r="121" spans="2:65" s="1" customFormat="1" ht="14.4" customHeight="1">
      <c r="B121" s="140"/>
      <c r="C121" s="141" t="s">
        <v>10</v>
      </c>
      <c r="D121" s="141" t="s">
        <v>142</v>
      </c>
      <c r="E121" s="142" t="s">
        <v>685</v>
      </c>
      <c r="F121" s="235" t="s">
        <v>686</v>
      </c>
      <c r="G121" s="235"/>
      <c r="H121" s="235"/>
      <c r="I121" s="235"/>
      <c r="J121" s="143" t="s">
        <v>676</v>
      </c>
      <c r="K121" s="144">
        <v>1</v>
      </c>
      <c r="L121" s="236">
        <v>60000</v>
      </c>
      <c r="M121" s="236"/>
      <c r="N121" s="236">
        <f t="shared" si="0"/>
        <v>60000</v>
      </c>
      <c r="O121" s="236"/>
      <c r="P121" s="236"/>
      <c r="Q121" s="236"/>
      <c r="R121" s="145"/>
      <c r="T121" s="146" t="s">
        <v>5</v>
      </c>
      <c r="U121" s="43" t="s">
        <v>44</v>
      </c>
      <c r="V121" s="147">
        <v>0</v>
      </c>
      <c r="W121" s="147">
        <f t="shared" si="1"/>
        <v>0</v>
      </c>
      <c r="X121" s="147">
        <v>0</v>
      </c>
      <c r="Y121" s="147">
        <f t="shared" si="2"/>
        <v>0</v>
      </c>
      <c r="Z121" s="147">
        <v>0</v>
      </c>
      <c r="AA121" s="148">
        <f t="shared" si="3"/>
        <v>0</v>
      </c>
      <c r="AR121" s="21" t="s">
        <v>677</v>
      </c>
      <c r="AT121" s="21" t="s">
        <v>142</v>
      </c>
      <c r="AU121" s="21" t="s">
        <v>104</v>
      </c>
      <c r="AY121" s="21" t="s">
        <v>140</v>
      </c>
      <c r="BE121" s="149">
        <f t="shared" si="4"/>
        <v>60000</v>
      </c>
      <c r="BF121" s="149">
        <f t="shared" si="5"/>
        <v>0</v>
      </c>
      <c r="BG121" s="149">
        <f t="shared" si="6"/>
        <v>0</v>
      </c>
      <c r="BH121" s="149">
        <f t="shared" si="7"/>
        <v>0</v>
      </c>
      <c r="BI121" s="149">
        <f t="shared" si="8"/>
        <v>0</v>
      </c>
      <c r="BJ121" s="21" t="s">
        <v>87</v>
      </c>
      <c r="BK121" s="149">
        <f t="shared" si="9"/>
        <v>60000</v>
      </c>
      <c r="BL121" s="21" t="s">
        <v>677</v>
      </c>
      <c r="BM121" s="21" t="s">
        <v>687</v>
      </c>
    </row>
    <row r="122" spans="2:65" s="1" customFormat="1" ht="22.8" customHeight="1">
      <c r="B122" s="140"/>
      <c r="C122" s="141" t="s">
        <v>353</v>
      </c>
      <c r="D122" s="141" t="s">
        <v>142</v>
      </c>
      <c r="E122" s="142" t="s">
        <v>688</v>
      </c>
      <c r="F122" s="235" t="s">
        <v>689</v>
      </c>
      <c r="G122" s="235"/>
      <c r="H122" s="235"/>
      <c r="I122" s="235"/>
      <c r="J122" s="143" t="s">
        <v>676</v>
      </c>
      <c r="K122" s="144">
        <v>1</v>
      </c>
      <c r="L122" s="236">
        <v>45000</v>
      </c>
      <c r="M122" s="236"/>
      <c r="N122" s="236">
        <f t="shared" si="0"/>
        <v>45000</v>
      </c>
      <c r="O122" s="236"/>
      <c r="P122" s="236"/>
      <c r="Q122" s="236"/>
      <c r="R122" s="145"/>
      <c r="T122" s="146" t="s">
        <v>5</v>
      </c>
      <c r="U122" s="43" t="s">
        <v>44</v>
      </c>
      <c r="V122" s="147">
        <v>0</v>
      </c>
      <c r="W122" s="147">
        <f t="shared" si="1"/>
        <v>0</v>
      </c>
      <c r="X122" s="147">
        <v>0</v>
      </c>
      <c r="Y122" s="147">
        <f t="shared" si="2"/>
        <v>0</v>
      </c>
      <c r="Z122" s="147">
        <v>0</v>
      </c>
      <c r="AA122" s="148">
        <f t="shared" si="3"/>
        <v>0</v>
      </c>
      <c r="AR122" s="21" t="s">
        <v>677</v>
      </c>
      <c r="AT122" s="21" t="s">
        <v>142</v>
      </c>
      <c r="AU122" s="21" t="s">
        <v>104</v>
      </c>
      <c r="AY122" s="21" t="s">
        <v>140</v>
      </c>
      <c r="BE122" s="149">
        <f t="shared" si="4"/>
        <v>45000</v>
      </c>
      <c r="BF122" s="149">
        <f t="shared" si="5"/>
        <v>0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21" t="s">
        <v>87</v>
      </c>
      <c r="BK122" s="149">
        <f t="shared" si="9"/>
        <v>45000</v>
      </c>
      <c r="BL122" s="21" t="s">
        <v>677</v>
      </c>
      <c r="BM122" s="21" t="s">
        <v>690</v>
      </c>
    </row>
    <row r="123" spans="2:65" s="1" customFormat="1" ht="14.4" customHeight="1">
      <c r="B123" s="140"/>
      <c r="C123" s="141" t="s">
        <v>346</v>
      </c>
      <c r="D123" s="141" t="s">
        <v>142</v>
      </c>
      <c r="E123" s="142" t="s">
        <v>691</v>
      </c>
      <c r="F123" s="235" t="s">
        <v>692</v>
      </c>
      <c r="G123" s="235"/>
      <c r="H123" s="235"/>
      <c r="I123" s="235"/>
      <c r="J123" s="143" t="s">
        <v>676</v>
      </c>
      <c r="K123" s="144">
        <v>1</v>
      </c>
      <c r="L123" s="236">
        <v>15000</v>
      </c>
      <c r="M123" s="236"/>
      <c r="N123" s="236">
        <f t="shared" si="0"/>
        <v>15000</v>
      </c>
      <c r="O123" s="236"/>
      <c r="P123" s="236"/>
      <c r="Q123" s="236"/>
      <c r="R123" s="145"/>
      <c r="T123" s="146" t="s">
        <v>5</v>
      </c>
      <c r="U123" s="43" t="s">
        <v>44</v>
      </c>
      <c r="V123" s="147">
        <v>0</v>
      </c>
      <c r="W123" s="147">
        <f t="shared" si="1"/>
        <v>0</v>
      </c>
      <c r="X123" s="147">
        <v>0</v>
      </c>
      <c r="Y123" s="147">
        <f t="shared" si="2"/>
        <v>0</v>
      </c>
      <c r="Z123" s="147">
        <v>0</v>
      </c>
      <c r="AA123" s="148">
        <f t="shared" si="3"/>
        <v>0</v>
      </c>
      <c r="AR123" s="21" t="s">
        <v>677</v>
      </c>
      <c r="AT123" s="21" t="s">
        <v>142</v>
      </c>
      <c r="AU123" s="21" t="s">
        <v>104</v>
      </c>
      <c r="AY123" s="21" t="s">
        <v>140</v>
      </c>
      <c r="BE123" s="149">
        <f t="shared" si="4"/>
        <v>15000</v>
      </c>
      <c r="BF123" s="149">
        <f t="shared" si="5"/>
        <v>0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21" t="s">
        <v>87</v>
      </c>
      <c r="BK123" s="149">
        <f t="shared" si="9"/>
        <v>15000</v>
      </c>
      <c r="BL123" s="21" t="s">
        <v>677</v>
      </c>
      <c r="BM123" s="21" t="s">
        <v>693</v>
      </c>
    </row>
    <row r="124" spans="2:65" s="9" customFormat="1" ht="29.85" customHeight="1">
      <c r="B124" s="129"/>
      <c r="C124" s="130"/>
      <c r="D124" s="139" t="s">
        <v>670</v>
      </c>
      <c r="E124" s="139"/>
      <c r="F124" s="139"/>
      <c r="G124" s="139"/>
      <c r="H124" s="139"/>
      <c r="I124" s="139"/>
      <c r="J124" s="139"/>
      <c r="K124" s="139"/>
      <c r="L124" s="139"/>
      <c r="M124" s="139"/>
      <c r="N124" s="255">
        <f>BK124</f>
        <v>220000</v>
      </c>
      <c r="O124" s="256"/>
      <c r="P124" s="256"/>
      <c r="Q124" s="256"/>
      <c r="R124" s="132"/>
      <c r="T124" s="133"/>
      <c r="U124" s="130"/>
      <c r="V124" s="130"/>
      <c r="W124" s="134">
        <f>SUM(W125:W126)</f>
        <v>0</v>
      </c>
      <c r="X124" s="130"/>
      <c r="Y124" s="134">
        <f>SUM(Y125:Y126)</f>
        <v>0</v>
      </c>
      <c r="Z124" s="130"/>
      <c r="AA124" s="135">
        <f>SUM(AA125:AA126)</f>
        <v>0</v>
      </c>
      <c r="AR124" s="136" t="s">
        <v>288</v>
      </c>
      <c r="AT124" s="137" t="s">
        <v>78</v>
      </c>
      <c r="AU124" s="137" t="s">
        <v>87</v>
      </c>
      <c r="AY124" s="136" t="s">
        <v>140</v>
      </c>
      <c r="BK124" s="138">
        <f>SUM(BK125:BK126)</f>
        <v>220000</v>
      </c>
    </row>
    <row r="125" spans="2:65" s="1" customFormat="1" ht="14.4" customHeight="1">
      <c r="B125" s="140"/>
      <c r="C125" s="141" t="s">
        <v>292</v>
      </c>
      <c r="D125" s="141" t="s">
        <v>142</v>
      </c>
      <c r="E125" s="142" t="s">
        <v>694</v>
      </c>
      <c r="F125" s="235" t="s">
        <v>695</v>
      </c>
      <c r="G125" s="235"/>
      <c r="H125" s="235"/>
      <c r="I125" s="235"/>
      <c r="J125" s="143" t="s">
        <v>676</v>
      </c>
      <c r="K125" s="144">
        <v>1</v>
      </c>
      <c r="L125" s="236">
        <v>100000</v>
      </c>
      <c r="M125" s="236"/>
      <c r="N125" s="236">
        <f>ROUND(L125*K125,2)</f>
        <v>100000</v>
      </c>
      <c r="O125" s="236"/>
      <c r="P125" s="236"/>
      <c r="Q125" s="236"/>
      <c r="R125" s="145"/>
      <c r="T125" s="146" t="s">
        <v>5</v>
      </c>
      <c r="U125" s="43" t="s">
        <v>44</v>
      </c>
      <c r="V125" s="147">
        <v>0</v>
      </c>
      <c r="W125" s="147">
        <f>V125*K125</f>
        <v>0</v>
      </c>
      <c r="X125" s="147">
        <v>0</v>
      </c>
      <c r="Y125" s="147">
        <f>X125*K125</f>
        <v>0</v>
      </c>
      <c r="Z125" s="147">
        <v>0</v>
      </c>
      <c r="AA125" s="148">
        <f>Z125*K125</f>
        <v>0</v>
      </c>
      <c r="AR125" s="21" t="s">
        <v>677</v>
      </c>
      <c r="AT125" s="21" t="s">
        <v>142</v>
      </c>
      <c r="AU125" s="21" t="s">
        <v>104</v>
      </c>
      <c r="AY125" s="21" t="s">
        <v>140</v>
      </c>
      <c r="BE125" s="149">
        <f>IF(U125="základní",N125,0)</f>
        <v>100000</v>
      </c>
      <c r="BF125" s="149">
        <f>IF(U125="snížená",N125,0)</f>
        <v>0</v>
      </c>
      <c r="BG125" s="149">
        <f>IF(U125="zákl. přenesená",N125,0)</f>
        <v>0</v>
      </c>
      <c r="BH125" s="149">
        <f>IF(U125="sníž. přenesená",N125,0)</f>
        <v>0</v>
      </c>
      <c r="BI125" s="149">
        <f>IF(U125="nulová",N125,0)</f>
        <v>0</v>
      </c>
      <c r="BJ125" s="21" t="s">
        <v>87</v>
      </c>
      <c r="BK125" s="149">
        <f>ROUND(L125*K125,2)</f>
        <v>100000</v>
      </c>
      <c r="BL125" s="21" t="s">
        <v>677</v>
      </c>
      <c r="BM125" s="21" t="s">
        <v>696</v>
      </c>
    </row>
    <row r="126" spans="2:65" s="1" customFormat="1" ht="14.4" customHeight="1">
      <c r="B126" s="140"/>
      <c r="C126" s="141" t="s">
        <v>330</v>
      </c>
      <c r="D126" s="141" t="s">
        <v>142</v>
      </c>
      <c r="E126" s="142" t="s">
        <v>697</v>
      </c>
      <c r="F126" s="235" t="s">
        <v>698</v>
      </c>
      <c r="G126" s="235"/>
      <c r="H126" s="235"/>
      <c r="I126" s="235"/>
      <c r="J126" s="143" t="s">
        <v>676</v>
      </c>
      <c r="K126" s="144">
        <v>1</v>
      </c>
      <c r="L126" s="236">
        <v>120000</v>
      </c>
      <c r="M126" s="236"/>
      <c r="N126" s="236">
        <f>ROUND(L126*K126,2)</f>
        <v>120000</v>
      </c>
      <c r="O126" s="236"/>
      <c r="P126" s="236"/>
      <c r="Q126" s="236"/>
      <c r="R126" s="145"/>
      <c r="T126" s="146" t="s">
        <v>5</v>
      </c>
      <c r="U126" s="43" t="s">
        <v>44</v>
      </c>
      <c r="V126" s="147">
        <v>0</v>
      </c>
      <c r="W126" s="147">
        <f>V126*K126</f>
        <v>0</v>
      </c>
      <c r="X126" s="147">
        <v>0</v>
      </c>
      <c r="Y126" s="147">
        <f>X126*K126</f>
        <v>0</v>
      </c>
      <c r="Z126" s="147">
        <v>0</v>
      </c>
      <c r="AA126" s="148">
        <f>Z126*K126</f>
        <v>0</v>
      </c>
      <c r="AR126" s="21" t="s">
        <v>677</v>
      </c>
      <c r="AT126" s="21" t="s">
        <v>142</v>
      </c>
      <c r="AU126" s="21" t="s">
        <v>104</v>
      </c>
      <c r="AY126" s="21" t="s">
        <v>140</v>
      </c>
      <c r="BE126" s="149">
        <f>IF(U126="základní",N126,0)</f>
        <v>120000</v>
      </c>
      <c r="BF126" s="149">
        <f>IF(U126="snížená",N126,0)</f>
        <v>0</v>
      </c>
      <c r="BG126" s="149">
        <f>IF(U126="zákl. přenesená",N126,0)</f>
        <v>0</v>
      </c>
      <c r="BH126" s="149">
        <f>IF(U126="sníž. přenesená",N126,0)</f>
        <v>0</v>
      </c>
      <c r="BI126" s="149">
        <f>IF(U126="nulová",N126,0)</f>
        <v>0</v>
      </c>
      <c r="BJ126" s="21" t="s">
        <v>87</v>
      </c>
      <c r="BK126" s="149">
        <f>ROUND(L126*K126,2)</f>
        <v>120000</v>
      </c>
      <c r="BL126" s="21" t="s">
        <v>677</v>
      </c>
      <c r="BM126" s="21" t="s">
        <v>699</v>
      </c>
    </row>
    <row r="127" spans="2:65" s="9" customFormat="1" ht="29.85" customHeight="1">
      <c r="B127" s="129"/>
      <c r="C127" s="130"/>
      <c r="D127" s="139" t="s">
        <v>671</v>
      </c>
      <c r="E127" s="139"/>
      <c r="F127" s="139"/>
      <c r="G127" s="139"/>
      <c r="H127" s="139"/>
      <c r="I127" s="139"/>
      <c r="J127" s="139"/>
      <c r="K127" s="139"/>
      <c r="L127" s="139"/>
      <c r="M127" s="139"/>
      <c r="N127" s="255">
        <f>BK127</f>
        <v>36000</v>
      </c>
      <c r="O127" s="256"/>
      <c r="P127" s="256"/>
      <c r="Q127" s="256"/>
      <c r="R127" s="132"/>
      <c r="T127" s="133"/>
      <c r="U127" s="130"/>
      <c r="V127" s="130"/>
      <c r="W127" s="134">
        <f>SUM(W128:W129)</f>
        <v>0</v>
      </c>
      <c r="X127" s="130"/>
      <c r="Y127" s="134">
        <f>SUM(Y128:Y129)</f>
        <v>0</v>
      </c>
      <c r="Z127" s="130"/>
      <c r="AA127" s="135">
        <f>SUM(AA128:AA129)</f>
        <v>0</v>
      </c>
      <c r="AR127" s="136" t="s">
        <v>288</v>
      </c>
      <c r="AT127" s="137" t="s">
        <v>78</v>
      </c>
      <c r="AU127" s="137" t="s">
        <v>87</v>
      </c>
      <c r="AY127" s="136" t="s">
        <v>140</v>
      </c>
      <c r="BK127" s="138">
        <f>SUM(BK128:BK129)</f>
        <v>36000</v>
      </c>
    </row>
    <row r="128" spans="2:65" s="1" customFormat="1" ht="14.4" customHeight="1">
      <c r="B128" s="140"/>
      <c r="C128" s="141" t="s">
        <v>303</v>
      </c>
      <c r="D128" s="141" t="s">
        <v>142</v>
      </c>
      <c r="E128" s="142" t="s">
        <v>700</v>
      </c>
      <c r="F128" s="235" t="s">
        <v>701</v>
      </c>
      <c r="G128" s="235"/>
      <c r="H128" s="235"/>
      <c r="I128" s="235"/>
      <c r="J128" s="143" t="s">
        <v>676</v>
      </c>
      <c r="K128" s="144">
        <v>1</v>
      </c>
      <c r="L128" s="236">
        <v>20000</v>
      </c>
      <c r="M128" s="236"/>
      <c r="N128" s="236">
        <f>ROUND(L128*K128,2)</f>
        <v>20000</v>
      </c>
      <c r="O128" s="236"/>
      <c r="P128" s="236"/>
      <c r="Q128" s="236"/>
      <c r="R128" s="145"/>
      <c r="T128" s="146" t="s">
        <v>5</v>
      </c>
      <c r="U128" s="43" t="s">
        <v>44</v>
      </c>
      <c r="V128" s="147">
        <v>0</v>
      </c>
      <c r="W128" s="147">
        <f>V128*K128</f>
        <v>0</v>
      </c>
      <c r="X128" s="147">
        <v>0</v>
      </c>
      <c r="Y128" s="147">
        <f>X128*K128</f>
        <v>0</v>
      </c>
      <c r="Z128" s="147">
        <v>0</v>
      </c>
      <c r="AA128" s="148">
        <f>Z128*K128</f>
        <v>0</v>
      </c>
      <c r="AR128" s="21" t="s">
        <v>677</v>
      </c>
      <c r="AT128" s="21" t="s">
        <v>142</v>
      </c>
      <c r="AU128" s="21" t="s">
        <v>104</v>
      </c>
      <c r="AY128" s="21" t="s">
        <v>140</v>
      </c>
      <c r="BE128" s="149">
        <f>IF(U128="základní",N128,0)</f>
        <v>20000</v>
      </c>
      <c r="BF128" s="149">
        <f>IF(U128="snížená",N128,0)</f>
        <v>0</v>
      </c>
      <c r="BG128" s="149">
        <f>IF(U128="zákl. přenesená",N128,0)</f>
        <v>0</v>
      </c>
      <c r="BH128" s="149">
        <f>IF(U128="sníž. přenesená",N128,0)</f>
        <v>0</v>
      </c>
      <c r="BI128" s="149">
        <f>IF(U128="nulová",N128,0)</f>
        <v>0</v>
      </c>
      <c r="BJ128" s="21" t="s">
        <v>87</v>
      </c>
      <c r="BK128" s="149">
        <f>ROUND(L128*K128,2)</f>
        <v>20000</v>
      </c>
      <c r="BL128" s="21" t="s">
        <v>677</v>
      </c>
      <c r="BM128" s="21" t="s">
        <v>702</v>
      </c>
    </row>
    <row r="129" spans="2:65" s="1" customFormat="1" ht="14.4" customHeight="1">
      <c r="B129" s="140"/>
      <c r="C129" s="141" t="s">
        <v>307</v>
      </c>
      <c r="D129" s="141" t="s">
        <v>142</v>
      </c>
      <c r="E129" s="142" t="s">
        <v>703</v>
      </c>
      <c r="F129" s="235" t="s">
        <v>704</v>
      </c>
      <c r="G129" s="235"/>
      <c r="H129" s="235"/>
      <c r="I129" s="235"/>
      <c r="J129" s="143" t="s">
        <v>676</v>
      </c>
      <c r="K129" s="144">
        <v>1</v>
      </c>
      <c r="L129" s="236">
        <v>16000</v>
      </c>
      <c r="M129" s="236"/>
      <c r="N129" s="236">
        <f>ROUND(L129*K129,2)</f>
        <v>16000</v>
      </c>
      <c r="O129" s="236"/>
      <c r="P129" s="236"/>
      <c r="Q129" s="236"/>
      <c r="R129" s="145"/>
      <c r="T129" s="146" t="s">
        <v>5</v>
      </c>
      <c r="U129" s="43" t="s">
        <v>44</v>
      </c>
      <c r="V129" s="147">
        <v>0</v>
      </c>
      <c r="W129" s="147">
        <f>V129*K129</f>
        <v>0</v>
      </c>
      <c r="X129" s="147">
        <v>0</v>
      </c>
      <c r="Y129" s="147">
        <f>X129*K129</f>
        <v>0</v>
      </c>
      <c r="Z129" s="147">
        <v>0</v>
      </c>
      <c r="AA129" s="148">
        <f>Z129*K129</f>
        <v>0</v>
      </c>
      <c r="AR129" s="21" t="s">
        <v>677</v>
      </c>
      <c r="AT129" s="21" t="s">
        <v>142</v>
      </c>
      <c r="AU129" s="21" t="s">
        <v>104</v>
      </c>
      <c r="AY129" s="21" t="s">
        <v>140</v>
      </c>
      <c r="BE129" s="149">
        <f>IF(U129="základní",N129,0)</f>
        <v>16000</v>
      </c>
      <c r="BF129" s="149">
        <f>IF(U129="snížená",N129,0)</f>
        <v>0</v>
      </c>
      <c r="BG129" s="149">
        <f>IF(U129="zákl. přenesená",N129,0)</f>
        <v>0</v>
      </c>
      <c r="BH129" s="149">
        <f>IF(U129="sníž. přenesená",N129,0)</f>
        <v>0</v>
      </c>
      <c r="BI129" s="149">
        <f>IF(U129="nulová",N129,0)</f>
        <v>0</v>
      </c>
      <c r="BJ129" s="21" t="s">
        <v>87</v>
      </c>
      <c r="BK129" s="149">
        <f>ROUND(L129*K129,2)</f>
        <v>16000</v>
      </c>
      <c r="BL129" s="21" t="s">
        <v>677</v>
      </c>
      <c r="BM129" s="21" t="s">
        <v>705</v>
      </c>
    </row>
    <row r="130" spans="2:65" s="9" customFormat="1" ht="29.85" customHeight="1">
      <c r="B130" s="129"/>
      <c r="C130" s="130"/>
      <c r="D130" s="139" t="s">
        <v>672</v>
      </c>
      <c r="E130" s="139"/>
      <c r="F130" s="139"/>
      <c r="G130" s="139"/>
      <c r="H130" s="139"/>
      <c r="I130" s="139"/>
      <c r="J130" s="139"/>
      <c r="K130" s="139"/>
      <c r="L130" s="139"/>
      <c r="M130" s="139"/>
      <c r="N130" s="255">
        <f>BK130</f>
        <v>5000</v>
      </c>
      <c r="O130" s="256"/>
      <c r="P130" s="256"/>
      <c r="Q130" s="256"/>
      <c r="R130" s="132"/>
      <c r="T130" s="133"/>
      <c r="U130" s="130"/>
      <c r="V130" s="130"/>
      <c r="W130" s="134">
        <f>W131</f>
        <v>0</v>
      </c>
      <c r="X130" s="130"/>
      <c r="Y130" s="134">
        <f>Y131</f>
        <v>0</v>
      </c>
      <c r="Z130" s="130"/>
      <c r="AA130" s="135">
        <f>AA131</f>
        <v>0</v>
      </c>
      <c r="AR130" s="136" t="s">
        <v>288</v>
      </c>
      <c r="AT130" s="137" t="s">
        <v>78</v>
      </c>
      <c r="AU130" s="137" t="s">
        <v>87</v>
      </c>
      <c r="AY130" s="136" t="s">
        <v>140</v>
      </c>
      <c r="BK130" s="138">
        <f>BK131</f>
        <v>5000</v>
      </c>
    </row>
    <row r="131" spans="2:65" s="1" customFormat="1" ht="14.4" customHeight="1">
      <c r="B131" s="140"/>
      <c r="C131" s="141" t="s">
        <v>311</v>
      </c>
      <c r="D131" s="141" t="s">
        <v>142</v>
      </c>
      <c r="E131" s="142" t="s">
        <v>706</v>
      </c>
      <c r="F131" s="235" t="s">
        <v>707</v>
      </c>
      <c r="G131" s="235"/>
      <c r="H131" s="235"/>
      <c r="I131" s="235"/>
      <c r="J131" s="143" t="s">
        <v>676</v>
      </c>
      <c r="K131" s="144">
        <v>1</v>
      </c>
      <c r="L131" s="236">
        <v>5000</v>
      </c>
      <c r="M131" s="236"/>
      <c r="N131" s="236">
        <f>ROUND(L131*K131,2)</f>
        <v>5000</v>
      </c>
      <c r="O131" s="236"/>
      <c r="P131" s="236"/>
      <c r="Q131" s="236"/>
      <c r="R131" s="145"/>
      <c r="T131" s="146" t="s">
        <v>5</v>
      </c>
      <c r="U131" s="43" t="s">
        <v>44</v>
      </c>
      <c r="V131" s="147">
        <v>0</v>
      </c>
      <c r="W131" s="147">
        <f>V131*K131</f>
        <v>0</v>
      </c>
      <c r="X131" s="147">
        <v>0</v>
      </c>
      <c r="Y131" s="147">
        <f>X131*K131</f>
        <v>0</v>
      </c>
      <c r="Z131" s="147">
        <v>0</v>
      </c>
      <c r="AA131" s="148">
        <f>Z131*K131</f>
        <v>0</v>
      </c>
      <c r="AR131" s="21" t="s">
        <v>677</v>
      </c>
      <c r="AT131" s="21" t="s">
        <v>142</v>
      </c>
      <c r="AU131" s="21" t="s">
        <v>104</v>
      </c>
      <c r="AY131" s="21" t="s">
        <v>140</v>
      </c>
      <c r="BE131" s="149">
        <f>IF(U131="základní",N131,0)</f>
        <v>5000</v>
      </c>
      <c r="BF131" s="149">
        <f>IF(U131="snížená",N131,0)</f>
        <v>0</v>
      </c>
      <c r="BG131" s="149">
        <f>IF(U131="zákl. přenesená",N131,0)</f>
        <v>0</v>
      </c>
      <c r="BH131" s="149">
        <f>IF(U131="sníž. přenesená",N131,0)</f>
        <v>0</v>
      </c>
      <c r="BI131" s="149">
        <f>IF(U131="nulová",N131,0)</f>
        <v>0</v>
      </c>
      <c r="BJ131" s="21" t="s">
        <v>87</v>
      </c>
      <c r="BK131" s="149">
        <f>ROUND(L131*K131,2)</f>
        <v>5000</v>
      </c>
      <c r="BL131" s="21" t="s">
        <v>677</v>
      </c>
      <c r="BM131" s="21" t="s">
        <v>708</v>
      </c>
    </row>
    <row r="132" spans="2:65" s="9" customFormat="1" ht="29.85" customHeight="1">
      <c r="B132" s="129"/>
      <c r="C132" s="130"/>
      <c r="D132" s="139" t="s">
        <v>673</v>
      </c>
      <c r="E132" s="139"/>
      <c r="F132" s="139"/>
      <c r="G132" s="139"/>
      <c r="H132" s="139"/>
      <c r="I132" s="139"/>
      <c r="J132" s="139"/>
      <c r="K132" s="139"/>
      <c r="L132" s="139"/>
      <c r="M132" s="139"/>
      <c r="N132" s="255">
        <f>BK132</f>
        <v>281000</v>
      </c>
      <c r="O132" s="256"/>
      <c r="P132" s="256"/>
      <c r="Q132" s="256"/>
      <c r="R132" s="132"/>
      <c r="T132" s="133"/>
      <c r="U132" s="130"/>
      <c r="V132" s="130"/>
      <c r="W132" s="134">
        <f>SUM(W133:W137)</f>
        <v>0</v>
      </c>
      <c r="X132" s="130"/>
      <c r="Y132" s="134">
        <f>SUM(Y133:Y137)</f>
        <v>0</v>
      </c>
      <c r="Z132" s="130"/>
      <c r="AA132" s="135">
        <f>SUM(AA133:AA137)</f>
        <v>0</v>
      </c>
      <c r="AR132" s="136" t="s">
        <v>288</v>
      </c>
      <c r="AT132" s="137" t="s">
        <v>78</v>
      </c>
      <c r="AU132" s="137" t="s">
        <v>87</v>
      </c>
      <c r="AY132" s="136" t="s">
        <v>140</v>
      </c>
      <c r="BK132" s="138">
        <f>SUM(BK133:BK137)</f>
        <v>281000</v>
      </c>
    </row>
    <row r="133" spans="2:65" s="1" customFormat="1" ht="22.8" customHeight="1">
      <c r="B133" s="140"/>
      <c r="C133" s="141" t="s">
        <v>319</v>
      </c>
      <c r="D133" s="141" t="s">
        <v>142</v>
      </c>
      <c r="E133" s="142" t="s">
        <v>709</v>
      </c>
      <c r="F133" s="235" t="s">
        <v>710</v>
      </c>
      <c r="G133" s="235"/>
      <c r="H133" s="235"/>
      <c r="I133" s="235"/>
      <c r="J133" s="143" t="s">
        <v>676</v>
      </c>
      <c r="K133" s="144">
        <v>1</v>
      </c>
      <c r="L133" s="236">
        <v>33000</v>
      </c>
      <c r="M133" s="236"/>
      <c r="N133" s="236">
        <f>ROUND(L133*K133,2)</f>
        <v>33000</v>
      </c>
      <c r="O133" s="236"/>
      <c r="P133" s="236"/>
      <c r="Q133" s="236"/>
      <c r="R133" s="145"/>
      <c r="T133" s="146" t="s">
        <v>5</v>
      </c>
      <c r="U133" s="43" t="s">
        <v>44</v>
      </c>
      <c r="V133" s="147">
        <v>0</v>
      </c>
      <c r="W133" s="147">
        <f>V133*K133</f>
        <v>0</v>
      </c>
      <c r="X133" s="147">
        <v>0</v>
      </c>
      <c r="Y133" s="147">
        <f>X133*K133</f>
        <v>0</v>
      </c>
      <c r="Z133" s="147">
        <v>0</v>
      </c>
      <c r="AA133" s="148">
        <f>Z133*K133</f>
        <v>0</v>
      </c>
      <c r="AR133" s="21" t="s">
        <v>677</v>
      </c>
      <c r="AT133" s="21" t="s">
        <v>142</v>
      </c>
      <c r="AU133" s="21" t="s">
        <v>104</v>
      </c>
      <c r="AY133" s="21" t="s">
        <v>140</v>
      </c>
      <c r="BE133" s="149">
        <f>IF(U133="základní",N133,0)</f>
        <v>33000</v>
      </c>
      <c r="BF133" s="149">
        <f>IF(U133="snížená",N133,0)</f>
        <v>0</v>
      </c>
      <c r="BG133" s="149">
        <f>IF(U133="zákl. přenesená",N133,0)</f>
        <v>0</v>
      </c>
      <c r="BH133" s="149">
        <f>IF(U133="sníž. přenesená",N133,0)</f>
        <v>0</v>
      </c>
      <c r="BI133" s="149">
        <f>IF(U133="nulová",N133,0)</f>
        <v>0</v>
      </c>
      <c r="BJ133" s="21" t="s">
        <v>87</v>
      </c>
      <c r="BK133" s="149">
        <f>ROUND(L133*K133,2)</f>
        <v>33000</v>
      </c>
      <c r="BL133" s="21" t="s">
        <v>677</v>
      </c>
      <c r="BM133" s="21" t="s">
        <v>711</v>
      </c>
    </row>
    <row r="134" spans="2:65" s="1" customFormat="1" ht="14.4" customHeight="1">
      <c r="B134" s="140"/>
      <c r="C134" s="141" t="s">
        <v>334</v>
      </c>
      <c r="D134" s="141" t="s">
        <v>142</v>
      </c>
      <c r="E134" s="142" t="s">
        <v>712</v>
      </c>
      <c r="F134" s="235" t="s">
        <v>713</v>
      </c>
      <c r="G134" s="235"/>
      <c r="H134" s="235"/>
      <c r="I134" s="235"/>
      <c r="J134" s="143" t="s">
        <v>676</v>
      </c>
      <c r="K134" s="144">
        <v>1</v>
      </c>
      <c r="L134" s="236">
        <v>50000</v>
      </c>
      <c r="M134" s="236"/>
      <c r="N134" s="236">
        <f>ROUND(L134*K134,2)</f>
        <v>50000</v>
      </c>
      <c r="O134" s="236"/>
      <c r="P134" s="236"/>
      <c r="Q134" s="236"/>
      <c r="R134" s="145"/>
      <c r="T134" s="146" t="s">
        <v>5</v>
      </c>
      <c r="U134" s="43" t="s">
        <v>44</v>
      </c>
      <c r="V134" s="147">
        <v>0</v>
      </c>
      <c r="W134" s="147">
        <f>V134*K134</f>
        <v>0</v>
      </c>
      <c r="X134" s="147">
        <v>0</v>
      </c>
      <c r="Y134" s="147">
        <f>X134*K134</f>
        <v>0</v>
      </c>
      <c r="Z134" s="147">
        <v>0</v>
      </c>
      <c r="AA134" s="148">
        <f>Z134*K134</f>
        <v>0</v>
      </c>
      <c r="AR134" s="21" t="s">
        <v>677</v>
      </c>
      <c r="AT134" s="21" t="s">
        <v>142</v>
      </c>
      <c r="AU134" s="21" t="s">
        <v>104</v>
      </c>
      <c r="AY134" s="21" t="s">
        <v>140</v>
      </c>
      <c r="BE134" s="149">
        <f>IF(U134="základní",N134,0)</f>
        <v>50000</v>
      </c>
      <c r="BF134" s="149">
        <f>IF(U134="snížená",N134,0)</f>
        <v>0</v>
      </c>
      <c r="BG134" s="149">
        <f>IF(U134="zákl. přenesená",N134,0)</f>
        <v>0</v>
      </c>
      <c r="BH134" s="149">
        <f>IF(U134="sníž. přenesená",N134,0)</f>
        <v>0</v>
      </c>
      <c r="BI134" s="149">
        <f>IF(U134="nulová",N134,0)</f>
        <v>0</v>
      </c>
      <c r="BJ134" s="21" t="s">
        <v>87</v>
      </c>
      <c r="BK134" s="149">
        <f>ROUND(L134*K134,2)</f>
        <v>50000</v>
      </c>
      <c r="BL134" s="21" t="s">
        <v>677</v>
      </c>
      <c r="BM134" s="21" t="s">
        <v>714</v>
      </c>
    </row>
    <row r="135" spans="2:65" s="1" customFormat="1" ht="22.8" customHeight="1">
      <c r="B135" s="140"/>
      <c r="C135" s="141" t="s">
        <v>338</v>
      </c>
      <c r="D135" s="141" t="s">
        <v>142</v>
      </c>
      <c r="E135" s="142" t="s">
        <v>715</v>
      </c>
      <c r="F135" s="235" t="s">
        <v>716</v>
      </c>
      <c r="G135" s="235"/>
      <c r="H135" s="235"/>
      <c r="I135" s="235"/>
      <c r="J135" s="143" t="s">
        <v>145</v>
      </c>
      <c r="K135" s="144">
        <v>200</v>
      </c>
      <c r="L135" s="236">
        <v>640</v>
      </c>
      <c r="M135" s="236"/>
      <c r="N135" s="236">
        <f>ROUND(L135*K135,2)</f>
        <v>128000</v>
      </c>
      <c r="O135" s="236"/>
      <c r="P135" s="236"/>
      <c r="Q135" s="236"/>
      <c r="R135" s="145"/>
      <c r="T135" s="146" t="s">
        <v>5</v>
      </c>
      <c r="U135" s="43" t="s">
        <v>44</v>
      </c>
      <c r="V135" s="147">
        <v>0</v>
      </c>
      <c r="W135" s="147">
        <f>V135*K135</f>
        <v>0</v>
      </c>
      <c r="X135" s="147">
        <v>0</v>
      </c>
      <c r="Y135" s="147">
        <f>X135*K135</f>
        <v>0</v>
      </c>
      <c r="Z135" s="147">
        <v>0</v>
      </c>
      <c r="AA135" s="148">
        <f>Z135*K135</f>
        <v>0</v>
      </c>
      <c r="AR135" s="21" t="s">
        <v>677</v>
      </c>
      <c r="AT135" s="21" t="s">
        <v>142</v>
      </c>
      <c r="AU135" s="21" t="s">
        <v>104</v>
      </c>
      <c r="AY135" s="21" t="s">
        <v>140</v>
      </c>
      <c r="BE135" s="149">
        <f>IF(U135="základní",N135,0)</f>
        <v>128000</v>
      </c>
      <c r="BF135" s="149">
        <f>IF(U135="snížená",N135,0)</f>
        <v>0</v>
      </c>
      <c r="BG135" s="149">
        <f>IF(U135="zákl. přenesená",N135,0)</f>
        <v>0</v>
      </c>
      <c r="BH135" s="149">
        <f>IF(U135="sníž. přenesená",N135,0)</f>
        <v>0</v>
      </c>
      <c r="BI135" s="149">
        <f>IF(U135="nulová",N135,0)</f>
        <v>0</v>
      </c>
      <c r="BJ135" s="21" t="s">
        <v>87</v>
      </c>
      <c r="BK135" s="149">
        <f>ROUND(L135*K135,2)</f>
        <v>128000</v>
      </c>
      <c r="BL135" s="21" t="s">
        <v>677</v>
      </c>
      <c r="BM135" s="21" t="s">
        <v>717</v>
      </c>
    </row>
    <row r="136" spans="2:65" s="1" customFormat="1" ht="14.4" customHeight="1">
      <c r="B136" s="140"/>
      <c r="C136" s="141" t="s">
        <v>342</v>
      </c>
      <c r="D136" s="141" t="s">
        <v>142</v>
      </c>
      <c r="E136" s="142" t="s">
        <v>718</v>
      </c>
      <c r="F136" s="235" t="s">
        <v>719</v>
      </c>
      <c r="G136" s="235"/>
      <c r="H136" s="235"/>
      <c r="I136" s="235"/>
      <c r="J136" s="143" t="s">
        <v>676</v>
      </c>
      <c r="K136" s="144">
        <v>1</v>
      </c>
      <c r="L136" s="236">
        <v>20000</v>
      </c>
      <c r="M136" s="236"/>
      <c r="N136" s="236">
        <f>ROUND(L136*K136,2)</f>
        <v>20000</v>
      </c>
      <c r="O136" s="236"/>
      <c r="P136" s="236"/>
      <c r="Q136" s="236"/>
      <c r="R136" s="145"/>
      <c r="T136" s="146" t="s">
        <v>5</v>
      </c>
      <c r="U136" s="43" t="s">
        <v>44</v>
      </c>
      <c r="V136" s="147">
        <v>0</v>
      </c>
      <c r="W136" s="147">
        <f>V136*K136</f>
        <v>0</v>
      </c>
      <c r="X136" s="147">
        <v>0</v>
      </c>
      <c r="Y136" s="147">
        <f>X136*K136</f>
        <v>0</v>
      </c>
      <c r="Z136" s="147">
        <v>0</v>
      </c>
      <c r="AA136" s="148">
        <f>Z136*K136</f>
        <v>0</v>
      </c>
      <c r="AR136" s="21" t="s">
        <v>677</v>
      </c>
      <c r="AT136" s="21" t="s">
        <v>142</v>
      </c>
      <c r="AU136" s="21" t="s">
        <v>104</v>
      </c>
      <c r="AY136" s="21" t="s">
        <v>140</v>
      </c>
      <c r="BE136" s="149">
        <f>IF(U136="základní",N136,0)</f>
        <v>20000</v>
      </c>
      <c r="BF136" s="149">
        <f>IF(U136="snížená",N136,0)</f>
        <v>0</v>
      </c>
      <c r="BG136" s="149">
        <f>IF(U136="zákl. přenesená",N136,0)</f>
        <v>0</v>
      </c>
      <c r="BH136" s="149">
        <f>IF(U136="sníž. přenesená",N136,0)</f>
        <v>0</v>
      </c>
      <c r="BI136" s="149">
        <f>IF(U136="nulová",N136,0)</f>
        <v>0</v>
      </c>
      <c r="BJ136" s="21" t="s">
        <v>87</v>
      </c>
      <c r="BK136" s="149">
        <f>ROUND(L136*K136,2)</f>
        <v>20000</v>
      </c>
      <c r="BL136" s="21" t="s">
        <v>677</v>
      </c>
      <c r="BM136" s="21" t="s">
        <v>720</v>
      </c>
    </row>
    <row r="137" spans="2:65" s="1" customFormat="1" ht="14.4" customHeight="1">
      <c r="B137" s="140"/>
      <c r="C137" s="141" t="s">
        <v>357</v>
      </c>
      <c r="D137" s="141" t="s">
        <v>142</v>
      </c>
      <c r="E137" s="142" t="s">
        <v>721</v>
      </c>
      <c r="F137" s="235" t="s">
        <v>722</v>
      </c>
      <c r="G137" s="235"/>
      <c r="H137" s="235"/>
      <c r="I137" s="235"/>
      <c r="J137" s="143" t="s">
        <v>676</v>
      </c>
      <c r="K137" s="144">
        <v>1</v>
      </c>
      <c r="L137" s="236">
        <v>50000</v>
      </c>
      <c r="M137" s="236"/>
      <c r="N137" s="236">
        <f>ROUND(L137*K137,2)</f>
        <v>50000</v>
      </c>
      <c r="O137" s="236"/>
      <c r="P137" s="236"/>
      <c r="Q137" s="236"/>
      <c r="R137" s="145"/>
      <c r="T137" s="146" t="s">
        <v>5</v>
      </c>
      <c r="U137" s="177" t="s">
        <v>44</v>
      </c>
      <c r="V137" s="178">
        <v>0</v>
      </c>
      <c r="W137" s="178">
        <f>V137*K137</f>
        <v>0</v>
      </c>
      <c r="X137" s="178">
        <v>0</v>
      </c>
      <c r="Y137" s="178">
        <f>X137*K137</f>
        <v>0</v>
      </c>
      <c r="Z137" s="178">
        <v>0</v>
      </c>
      <c r="AA137" s="179">
        <f>Z137*K137</f>
        <v>0</v>
      </c>
      <c r="AR137" s="21" t="s">
        <v>677</v>
      </c>
      <c r="AT137" s="21" t="s">
        <v>142</v>
      </c>
      <c r="AU137" s="21" t="s">
        <v>104</v>
      </c>
      <c r="AY137" s="21" t="s">
        <v>140</v>
      </c>
      <c r="BE137" s="149">
        <f>IF(U137="základní",N137,0)</f>
        <v>50000</v>
      </c>
      <c r="BF137" s="149">
        <f>IF(U137="snížená",N137,0)</f>
        <v>0</v>
      </c>
      <c r="BG137" s="149">
        <f>IF(U137="zákl. přenesená",N137,0)</f>
        <v>0</v>
      </c>
      <c r="BH137" s="149">
        <f>IF(U137="sníž. přenesená",N137,0)</f>
        <v>0</v>
      </c>
      <c r="BI137" s="149">
        <f>IF(U137="nulová",N137,0)</f>
        <v>0</v>
      </c>
      <c r="BJ137" s="21" t="s">
        <v>87</v>
      </c>
      <c r="BK137" s="149">
        <f>ROUND(L137*K137,2)</f>
        <v>50000</v>
      </c>
      <c r="BL137" s="21" t="s">
        <v>677</v>
      </c>
      <c r="BM137" s="21" t="s">
        <v>723</v>
      </c>
    </row>
    <row r="138" spans="2:65" s="1" customFormat="1" ht="6.9" customHeight="1">
      <c r="B138" s="58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60"/>
    </row>
  </sheetData>
  <mergeCells count="111">
    <mergeCell ref="N130:Q130"/>
    <mergeCell ref="N132:Q132"/>
    <mergeCell ref="H1:K1"/>
    <mergeCell ref="S2:AC2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1:I131"/>
    <mergeCell ref="L131:M131"/>
    <mergeCell ref="N131:Q131"/>
    <mergeCell ref="F133:I133"/>
    <mergeCell ref="L133:M133"/>
    <mergeCell ref="N133:Q133"/>
    <mergeCell ref="F134:I134"/>
    <mergeCell ref="L134:M134"/>
    <mergeCell ref="N134:Q134"/>
    <mergeCell ref="F126:I126"/>
    <mergeCell ref="L126:M126"/>
    <mergeCell ref="N126:Q126"/>
    <mergeCell ref="F128:I128"/>
    <mergeCell ref="L128:M128"/>
    <mergeCell ref="N128:Q128"/>
    <mergeCell ref="F129:I129"/>
    <mergeCell ref="L129:M129"/>
    <mergeCell ref="N129:Q129"/>
    <mergeCell ref="N127:Q127"/>
    <mergeCell ref="F122:I122"/>
    <mergeCell ref="L122:M122"/>
    <mergeCell ref="N122:Q122"/>
    <mergeCell ref="F123:I123"/>
    <mergeCell ref="L123:M123"/>
    <mergeCell ref="N123:Q123"/>
    <mergeCell ref="F125:I125"/>
    <mergeCell ref="L125:M125"/>
    <mergeCell ref="N125:Q125"/>
    <mergeCell ref="N124:Q124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N115:Q115"/>
    <mergeCell ref="N116:Q116"/>
    <mergeCell ref="N117:Q117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101 - Silnice II-112 -...</vt:lpstr>
      <vt:lpstr>SO 103 - Silnice II-112 -...</vt:lpstr>
      <vt:lpstr>SO 800 - Vedlejší rozpočt...</vt:lpstr>
      <vt:lpstr>'Rekapitulace stavby'!Názvy_tisku</vt:lpstr>
      <vt:lpstr>'SO 101 - Silnice II-112 -...'!Názvy_tisku</vt:lpstr>
      <vt:lpstr>'SO 103 - Silnice II-112 -...'!Názvy_tisku</vt:lpstr>
      <vt:lpstr>'SO 800 - Vedlejší rozpočt...'!Názvy_tisku</vt:lpstr>
      <vt:lpstr>'Rekapitulace stavby'!Oblast_tisku</vt:lpstr>
      <vt:lpstr>'SO 101 - Silnice II-112 -...'!Oblast_tisku</vt:lpstr>
      <vt:lpstr>'SO 103 - Silnice II-112 -...'!Oblast_tisku</vt:lpstr>
      <vt:lpstr>'SO 800 -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Krchová, Gabriela</dc:creator>
  <cp:lastModifiedBy>Krchová Gabriela</cp:lastModifiedBy>
  <dcterms:created xsi:type="dcterms:W3CDTF">2019-01-03T12:17:49Z</dcterms:created>
  <dcterms:modified xsi:type="dcterms:W3CDTF">2019-01-03T12:20:14Z</dcterms:modified>
</cp:coreProperties>
</file>